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C:\Users\151473\Downloads\"/>
    </mc:Choice>
  </mc:AlternateContent>
  <xr:revisionPtr revIDLastSave="0" documentId="8_{C86098FF-1A7F-444A-946D-A07E333EA885}" xr6:coauthVersionLast="36" xr6:coauthVersionMax="36" xr10:uidLastSave="{00000000-0000-0000-0000-000000000000}"/>
  <bookViews>
    <workbookView xWindow="0" yWindow="0" windowWidth="11490" windowHeight="7380" xr2:uid="{00000000-000D-0000-FFFF-FFFF00000000}"/>
  </bookViews>
  <sheets>
    <sheet name="Form E-TAX" sheetId="1" r:id="rId1"/>
  </sheets>
  <definedNames>
    <definedName name="_26">'Form E-TAX'!$K$40</definedName>
    <definedName name="_AmtDue">'Form E-TAX'!$K$42</definedName>
    <definedName name="_ID">'Form E-TAX'!$K$10</definedName>
    <definedName name="_InsurerName">'Form E-TAX'!$A$10</definedName>
    <definedName name="_INT">'Form E-TAX'!$I$39</definedName>
    <definedName name="_INTmap">'Form E-TAX'!$O$39</definedName>
    <definedName name="_PayCode">'Form E-TAX'!$L$19</definedName>
    <definedName name="_PayCodePQ">'Form E-TAX'!$L$55</definedName>
    <definedName name="_PEN">'Form E-TAX'!$I$38</definedName>
    <definedName name="_Period">'Form E-TAX'!$K$19</definedName>
    <definedName name="_PeriodPQ">'Form E-TAX'!$K$55</definedName>
    <definedName name="_QT">'Form E-TAX'!$K$32</definedName>
    <definedName name="_QTA">'Form E-TAX'!$K$68</definedName>
    <definedName name="_taxamt">'Form E-TAX'!$K$34</definedName>
    <definedName name="_taxamtpq">'Form E-TAX'!$K$69</definedName>
    <definedName name="_TaxYear">'Form E-TAX'!$M$3</definedName>
    <definedName name="ckno">'Form E-TAX'!$AC$1</definedName>
    <definedName name="enttyp">'Form E-TAX'!$AB$1</definedName>
    <definedName name="naic">'Form E-TAX'!$AA$1</definedName>
    <definedName name="prepareremail">'Form E-TAX'!$G$14</definedName>
    <definedName name="preparername">'Form E-TAX'!$A$14</definedName>
    <definedName name="preparerphone">'Form E-TAX'!$K$14</definedName>
    <definedName name="_xlnm.Print_Area" localSheetId="0">'Form E-TAX'!$A$1:$M$72</definedName>
    <definedName name="version">'Form E-TAX'!$O$4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5" i="1" l="1"/>
  <c r="J36" i="1" l="1"/>
  <c r="AC1" i="1" l="1"/>
  <c r="O61" i="1" l="1"/>
  <c r="M3" i="1" l="1"/>
  <c r="O58" i="1" s="1"/>
  <c r="O17" i="1" l="1"/>
  <c r="I28" i="1"/>
  <c r="I22" i="1"/>
  <c r="I25" i="1"/>
  <c r="I19" i="1"/>
  <c r="A12" i="1"/>
  <c r="K10" i="1"/>
  <c r="J42" i="1"/>
  <c r="J41" i="1" l="1"/>
  <c r="K68" i="1" l="1"/>
  <c r="K34" i="1" l="1"/>
  <c r="K55" i="1" l="1"/>
  <c r="B62" i="1" l="1"/>
  <c r="B59" i="1"/>
  <c r="B56" i="1"/>
  <c r="B29" i="1"/>
  <c r="B26" i="1"/>
  <c r="B23" i="1"/>
  <c r="B20" i="1"/>
  <c r="L19" i="1"/>
  <c r="K19" i="1"/>
  <c r="G67" i="1"/>
  <c r="C67" i="1"/>
  <c r="O20" i="1"/>
  <c r="O18" i="1"/>
  <c r="I39" i="1" s="1"/>
  <c r="A54" i="1" l="1"/>
  <c r="A18" i="1"/>
  <c r="K69" i="1"/>
  <c r="K41" i="1" s="1"/>
  <c r="M49" i="1"/>
  <c r="I58" i="1"/>
  <c r="I61" i="1"/>
  <c r="I55" i="1"/>
  <c r="O59" i="1" l="1"/>
  <c r="I38" i="1" l="1"/>
  <c r="K40" i="1" s="1"/>
  <c r="K42" i="1" l="1"/>
</calcChain>
</file>

<file path=xl/sharedStrings.xml><?xml version="1.0" encoding="utf-8"?>
<sst xmlns="http://schemas.openxmlformats.org/spreadsheetml/2006/main" count="140" uniqueCount="115">
  <si>
    <t xml:space="preserve">for the calendar year ended December 31, </t>
  </si>
  <si>
    <t>Preparer's Email Address</t>
  </si>
  <si>
    <t>Phone Number</t>
  </si>
  <si>
    <t>OR</t>
  </si>
  <si>
    <t>AHCCCS CONTRACTOR PREMIUM TAX REPORT</t>
  </si>
  <si>
    <t>FORM E-AHCCCS</t>
  </si>
  <si>
    <t>A.  INFORMATION ABOUT THE CONTRACTOR</t>
  </si>
  <si>
    <t>Name and Title of Report Preparer</t>
  </si>
  <si>
    <t>CHECK ONE</t>
  </si>
  <si>
    <t>FOR CONTRACTOR CAPITATION IN</t>
  </si>
  <si>
    <t>DUE DATE FOR TAX REPORT AND PAYMENT</t>
  </si>
  <si>
    <t>PERIOD</t>
  </si>
  <si>
    <t>PAY CODE</t>
  </si>
  <si>
    <r>
      <rPr>
        <b/>
        <sz val="12"/>
        <color theme="1"/>
        <rFont val="Calibri"/>
        <family val="2"/>
      </rPr>
      <t xml:space="preserve">QTR 3: </t>
    </r>
    <r>
      <rPr>
        <sz val="12"/>
        <color theme="1"/>
        <rFont val="Calibri"/>
        <family val="2"/>
      </rPr>
      <t>July 1 through September 30</t>
    </r>
  </si>
  <si>
    <r>
      <rPr>
        <b/>
        <sz val="12"/>
        <color theme="1"/>
        <rFont val="Calibri"/>
        <family val="2"/>
      </rPr>
      <t xml:space="preserve">QTR 1: </t>
    </r>
    <r>
      <rPr>
        <sz val="12"/>
        <color theme="1"/>
        <rFont val="Calibri"/>
        <family val="2"/>
      </rPr>
      <t>January 1 through March 31</t>
    </r>
  </si>
  <si>
    <r>
      <rPr>
        <b/>
        <sz val="12"/>
        <color theme="1"/>
        <rFont val="Calibri"/>
        <family val="2"/>
      </rPr>
      <t xml:space="preserve">QTR 2: </t>
    </r>
    <r>
      <rPr>
        <sz val="12"/>
        <color theme="1"/>
        <rFont val="Calibri"/>
        <family val="2"/>
      </rPr>
      <t>April 1 through June 30</t>
    </r>
  </si>
  <si>
    <t>B.  REPORT FILING INFORMATION</t>
  </si>
  <si>
    <t>Check the (one) box that corresponds to the quarter for which you are filing this report.</t>
  </si>
  <si>
    <t xml:space="preserve">1. </t>
  </si>
  <si>
    <t xml:space="preserve">2. </t>
  </si>
  <si>
    <t>QT</t>
  </si>
  <si>
    <t xml:space="preserve">3. </t>
  </si>
  <si>
    <t>PREMIUM TAX DUE = 2% X LINE 2 TOTAL</t>
  </si>
  <si>
    <t xml:space="preserve">4. </t>
  </si>
  <si>
    <t xml:space="preserve">5. </t>
  </si>
  <si>
    <t>CIVIL PENALTY AND INTEREST (if paying the PREMIUM TAX DUE after the DUE DATE):</t>
  </si>
  <si>
    <t>5a.</t>
  </si>
  <si>
    <t>Late Payment Penalty: 5% of Line 3 or $25.00, whichever is greater</t>
  </si>
  <si>
    <t>5b.</t>
  </si>
  <si>
    <t>Interest: 1% of Line 3 for each full or partial month late</t>
  </si>
  <si>
    <t>5c.</t>
  </si>
  <si>
    <t xml:space="preserve">6. </t>
  </si>
  <si>
    <t xml:space="preserve">7. </t>
  </si>
  <si>
    <t>EITHER</t>
  </si>
  <si>
    <t xml:space="preserve"> ► File this report and pay the AMOUNT DUE using the NAIC OPTins system </t>
  </si>
  <si>
    <t>Check the (one) box that corresponds to the quarter for which you are reporting an amendment:</t>
  </si>
  <si>
    <t>[a]</t>
  </si>
  <si>
    <t>[b]</t>
  </si>
  <si>
    <t>[c]</t>
  </si>
  <si>
    <r>
      <t xml:space="preserve">PRIOR QUARTER ADJUSTMENT </t>
    </r>
    <r>
      <rPr>
        <sz val="12"/>
        <color theme="1"/>
        <rFont val="Calibri"/>
        <family val="2"/>
      </rPr>
      <t>(from Page 2)</t>
    </r>
  </si>
  <si>
    <t/>
  </si>
  <si>
    <t>Health Choice Arizona, Inc.</t>
  </si>
  <si>
    <t>Maricopa Integrated Health System</t>
  </si>
  <si>
    <t>VHS Phoenix Health Plan, LLC</t>
  </si>
  <si>
    <r>
      <t xml:space="preserve">TOTAL PENALTY AND INTEREST DUE </t>
    </r>
    <r>
      <rPr>
        <sz val="12"/>
        <color theme="1"/>
        <rFont val="Calibri"/>
        <family val="2"/>
      </rPr>
      <t>(line 5a + line 5b)</t>
    </r>
  </si>
  <si>
    <r>
      <rPr>
        <b/>
        <sz val="12"/>
        <color theme="1"/>
        <rFont val="Calibri"/>
        <family val="2"/>
      </rPr>
      <t xml:space="preserve">PRIOR QUARTER ADJUSTMENT:  </t>
    </r>
    <r>
      <rPr>
        <sz val="12"/>
        <color theme="1"/>
        <rFont val="Calibri"/>
        <family val="2"/>
      </rPr>
      <t xml:space="preserve">You should complete and file this page when the actual amount of capitation paid by AHCCCS for the previous quarter exceeds the amount estimated on the PREMIUM TAX REPORT by 10% or more for the previous quarter.  You may elect not to report an adjustment when actual capitation that AHCCCS paid was less than the estimated amount.  </t>
    </r>
  </si>
  <si>
    <t>&lt;Please make your selection using the dropdown&gt;</t>
  </si>
  <si>
    <t>OT</t>
  </si>
  <si>
    <t>INSURANCE TAX SECTION</t>
  </si>
  <si>
    <r>
      <rPr>
        <b/>
        <sz val="12"/>
        <color theme="1"/>
        <rFont val="Calibri"/>
        <family val="2"/>
      </rPr>
      <t xml:space="preserve">QTR 4: </t>
    </r>
    <r>
      <rPr>
        <sz val="12"/>
        <color theme="1"/>
        <rFont val="Calibri"/>
        <family val="2"/>
      </rPr>
      <t>October 1 through December 31</t>
    </r>
  </si>
  <si>
    <t>Difference (column [a] minus column [b])</t>
  </si>
  <si>
    <r>
      <t xml:space="preserve">Enter the estimated amount of total capitation.  </t>
    </r>
    <r>
      <rPr>
        <sz val="12"/>
        <color theme="1"/>
        <rFont val="Calibri"/>
        <family val="2"/>
      </rPr>
      <t>Include reinsurance and any other reimbursements that the Arizona Health Care Cost Containment System paid during the quarter.</t>
    </r>
  </si>
  <si>
    <r>
      <t>TAX REPORT FILING</t>
    </r>
    <r>
      <rPr>
        <sz val="12"/>
        <color theme="1"/>
        <rFont val="Calibri"/>
        <family val="2"/>
      </rPr>
      <t xml:space="preserve"> </t>
    </r>
    <r>
      <rPr>
        <b/>
        <sz val="12"/>
        <color theme="1"/>
        <rFont val="Calibri"/>
        <family val="2"/>
      </rPr>
      <t xml:space="preserve">DATE </t>
    </r>
    <r>
      <rPr>
        <sz val="12"/>
        <color theme="1"/>
        <rFont val="Calibri"/>
        <family val="2"/>
      </rPr>
      <t>(postmark or OPTins submitted date):</t>
    </r>
  </si>
  <si>
    <t>079999</t>
  </si>
  <si>
    <t>Enter [a] the actual captiation AHCCCS paid for the quarter, and [b] the estimated amount of capitation that you reported on your previous PREMIUM TAX REPORT.</t>
  </si>
  <si>
    <t>Bridgeway Health Solutions of Arizona, Inc.</t>
  </si>
  <si>
    <t>Bridgeway Health Solutions: Long-term Care</t>
  </si>
  <si>
    <t>Health Plan Name (select from dropdown)</t>
  </si>
  <si>
    <t>AHCCCS Contractor Name</t>
  </si>
  <si>
    <t>&lt;Select a health plan from the drop-down list, above&gt;</t>
  </si>
  <si>
    <t>Care 1st Health Plan Arizona, Inc.</t>
  </si>
  <si>
    <t>Care 1st Arizona: Acute Care</t>
  </si>
  <si>
    <t>ADCS/CMDP: Acute Care</t>
  </si>
  <si>
    <t>ADES/DDD: Acute Care</t>
  </si>
  <si>
    <t>ADES/DDD: Long-term Care</t>
  </si>
  <si>
    <t>Maricopa Health Plan: Acute Care</t>
  </si>
  <si>
    <t>Phoenix Health Plan: Acute Care</t>
  </si>
  <si>
    <t>Arizona Physicians IPA, Inc., dba UnitedHealthcare Community Plan - Children's Rehabilitative Services</t>
  </si>
  <si>
    <t>University of Arizona Health Plans-Family Care, Inc.</t>
  </si>
  <si>
    <t>UnitedHealthcare Community Plan - CRS</t>
  </si>
  <si>
    <t>UnitedHealthcare Community Plan - CRS Fully Integrated</t>
  </si>
  <si>
    <t>UnitedHealthcare Community Plan - CRS Only</t>
  </si>
  <si>
    <t>UnitedHealthcare Community Plan - CRS Partially Acute</t>
  </si>
  <si>
    <t>UnitedHealthcare Community Plan - CRS PBH</t>
  </si>
  <si>
    <t>UnitedHealthcare Community Plan - CRS RI Only</t>
  </si>
  <si>
    <t>UnitedHealthcare Community Plan Long Term Care</t>
  </si>
  <si>
    <t>UnitedHealthcare Community Plan: Acute</t>
  </si>
  <si>
    <t>Plan Name</t>
  </si>
  <si>
    <t>Contractor Name</t>
  </si>
  <si>
    <t>Health Plan ID</t>
  </si>
  <si>
    <t>Arizona Physicians IPA, Inc., dba UnitedHealthcare Community Plan</t>
  </si>
  <si>
    <r>
      <t xml:space="preserve">AMOUNT DUE </t>
    </r>
    <r>
      <rPr>
        <sz val="12"/>
        <color theme="1"/>
        <rFont val="Calibri"/>
        <family val="2"/>
      </rPr>
      <t>(Line 3 + Line 5c + Line 6)</t>
    </r>
  </si>
  <si>
    <r>
      <t xml:space="preserve">PRIOR QUARTER ADJUSTMENT </t>
    </r>
    <r>
      <rPr>
        <sz val="12"/>
        <color theme="1"/>
        <rFont val="Calibri"/>
        <family val="2"/>
      </rPr>
      <t xml:space="preserve">([c] X 2%): </t>
    </r>
    <r>
      <rPr>
        <b/>
        <sz val="12"/>
        <color theme="1"/>
        <rFont val="Calibri"/>
        <family val="2"/>
      </rPr>
      <t>Post to Page 1, Line 6</t>
    </r>
  </si>
  <si>
    <t>AHCCCS (fka ADHS/BHS): Acute Care</t>
  </si>
  <si>
    <t>AHCCCS</t>
  </si>
  <si>
    <t>Payor ID</t>
  </si>
  <si>
    <t>Cenpatico Integrated Care</t>
  </si>
  <si>
    <t>AZ Department of Child Safety, Comprehensive Medical and Dental Program</t>
  </si>
  <si>
    <t>AZ Department of Economic Security, Division of Developmental Disabilities</t>
  </si>
  <si>
    <t>Health Choice Integrated Care</t>
  </si>
  <si>
    <t xml:space="preserve"> </t>
  </si>
  <si>
    <t xml:space="preserve"> ► If a state agency, file in accordance with instructions on our web site</t>
  </si>
  <si>
    <t>This form must be filed using</t>
  </si>
  <si>
    <t xml:space="preserve">the NAIC OPTins system </t>
  </si>
  <si>
    <t>(www.optins.org), or for</t>
  </si>
  <si>
    <t>state agency filers, through AFIS.</t>
  </si>
  <si>
    <t>https://www.optins.org, or call (816) 783-8990</t>
  </si>
  <si>
    <t>QTA</t>
  </si>
  <si>
    <t>version</t>
  </si>
  <si>
    <t>Arizona Complete Health - Complete Care Plan</t>
  </si>
  <si>
    <t>Magellan Complete Care</t>
  </si>
  <si>
    <t>Magellan Complete Care of Arizona</t>
  </si>
  <si>
    <t>Mercy Care</t>
  </si>
  <si>
    <t>Mercy Care: Long-term Care</t>
  </si>
  <si>
    <t>Steward Health Choice Arizona: Acute Care</t>
  </si>
  <si>
    <t>Banner - University Family Care</t>
  </si>
  <si>
    <t>UnitedHealthcare Integrated Services, Inc. (fka - Evercare of Arizona)</t>
  </si>
  <si>
    <t>UnitedHealthcare Community Plan</t>
  </si>
  <si>
    <t>Mercy Care: RBHA</t>
  </si>
  <si>
    <t>Mercy Care (fka Mercy Maricopa Integrated Care)</t>
  </si>
  <si>
    <t>Mercy Care: ACC</t>
  </si>
  <si>
    <t>Health Net Access, Inc.</t>
  </si>
  <si>
    <t>O18</t>
  </si>
  <si>
    <t>O17</t>
  </si>
  <si>
    <r>
      <t>Website: http://www.difi.az.gov</t>
    </r>
    <r>
      <rPr>
        <sz val="12"/>
        <color theme="10"/>
        <rFont val="Calibri"/>
        <family val="2"/>
      </rPr>
      <t xml:space="preserve">  Phone: (602) 364-3246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</si>
</sst>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lt;=9999999]###\-####;\(###\)\ ###\-####"/>
    <numFmt numFmtId="165" formatCode="&quot;$&quot;#,##0.00"/>
  </numFmts>
  <fonts count="28" x14ac:knownFonts="1">
    <font>
      <sz val="12"/>
      <color theme="1"/>
      <name val="Calibri"/>
      <family val="2"/>
    </font>
    <font>
      <sz val="12"/>
      <color theme="1"/>
      <name val="Calibri"/>
      <family val="2"/>
    </font>
    <font>
      <b/>
      <sz val="12"/>
      <color theme="1"/>
      <name val="Calibri"/>
      <family val="2"/>
    </font>
    <font>
      <u/>
      <sz val="12"/>
      <color theme="10"/>
      <name val="Calibri"/>
      <family val="2"/>
    </font>
    <font>
      <b/>
      <i/>
      <sz val="12"/>
      <color theme="1"/>
      <name val="Calibri"/>
      <family val="2"/>
    </font>
    <font>
      <i/>
      <sz val="10"/>
      <color theme="1"/>
      <name val="Calibri"/>
      <family val="2"/>
    </font>
    <font>
      <b/>
      <sz val="14"/>
      <color theme="1"/>
      <name val="Calibri"/>
      <family val="2"/>
    </font>
    <font>
      <b/>
      <sz val="10"/>
      <color theme="1"/>
      <name val="Calibri"/>
      <family val="2"/>
    </font>
    <font>
      <sz val="12"/>
      <color theme="0"/>
      <name val="Calibri"/>
      <family val="2"/>
    </font>
    <font>
      <b/>
      <sz val="11"/>
      <color theme="1"/>
      <name val="Calibri"/>
      <family val="2"/>
    </font>
    <font>
      <sz val="12"/>
      <color rgb="FFFF0000"/>
      <name val="Calibri"/>
      <family val="2"/>
    </font>
    <font>
      <b/>
      <sz val="18"/>
      <color theme="1"/>
      <name val="Calibri"/>
      <family val="2"/>
    </font>
    <font>
      <sz val="18"/>
      <color theme="1"/>
      <name val="Calibri"/>
      <family val="2"/>
    </font>
    <font>
      <b/>
      <sz val="16"/>
      <color theme="1"/>
      <name val="Calibri"/>
      <family val="2"/>
    </font>
    <font>
      <b/>
      <sz val="12"/>
      <color theme="1" tint="0.499984740745262"/>
      <name val="Calibri"/>
      <family val="2"/>
    </font>
    <font>
      <b/>
      <sz val="11"/>
      <color rgb="FFFF0000"/>
      <name val="Calibri"/>
      <family val="2"/>
    </font>
    <font>
      <b/>
      <sz val="12"/>
      <color rgb="FFFF0000"/>
      <name val="Calibri"/>
      <family val="2"/>
    </font>
    <font>
      <sz val="8"/>
      <color rgb="FFFF0000"/>
      <name val="Calibri"/>
      <family val="2"/>
    </font>
    <font>
      <b/>
      <sz val="12"/>
      <color rgb="FF0070C0"/>
      <name val="Calibri"/>
      <family val="2"/>
    </font>
    <font>
      <sz val="12"/>
      <color rgb="FF0070C0"/>
      <name val="Calibri"/>
      <family val="2"/>
    </font>
    <font>
      <b/>
      <sz val="10"/>
      <color rgb="FF0070C0"/>
      <name val="Calibri"/>
      <family val="2"/>
    </font>
    <font>
      <sz val="14"/>
      <color theme="1"/>
      <name val="Calibri"/>
      <family val="2"/>
    </font>
    <font>
      <i/>
      <sz val="12"/>
      <color theme="1"/>
      <name val="Calibri"/>
      <family val="2"/>
    </font>
    <font>
      <i/>
      <sz val="12"/>
      <color theme="8" tint="-0.249977111117893"/>
      <name val="Calibri"/>
      <family val="2"/>
    </font>
    <font>
      <b/>
      <sz val="12"/>
      <color theme="8" tint="-0.249977111117893"/>
      <name val="Calibri"/>
      <family val="2"/>
    </font>
    <font>
      <u/>
      <sz val="11"/>
      <color theme="10"/>
      <name val="Calibri"/>
      <family val="2"/>
    </font>
    <font>
      <sz val="12"/>
      <color rgb="FFFF0000"/>
      <name val="Arial"/>
      <family val="2"/>
    </font>
    <font>
      <sz val="12"/>
      <color theme="10"/>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0" tint="-0.24994659260841701"/>
        <bgColor indexed="64"/>
      </patternFill>
    </fill>
  </fills>
  <borders count="43">
    <border>
      <left/>
      <right/>
      <top/>
      <bottom/>
      <diagonal/>
    </border>
    <border>
      <left/>
      <right/>
      <top/>
      <bottom style="thin">
        <color auto="1"/>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medium">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indexed="64"/>
      </right>
      <top style="thin">
        <color indexed="64"/>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64"/>
      </left>
      <right/>
      <top style="thin">
        <color auto="1"/>
      </top>
      <bottom style="medium">
        <color indexed="64"/>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ck">
        <color indexed="64"/>
      </right>
      <top style="thin">
        <color auto="1"/>
      </top>
      <bottom style="thin">
        <color auto="1"/>
      </bottom>
      <diagonal/>
    </border>
    <border>
      <left/>
      <right style="thick">
        <color auto="1"/>
      </right>
      <top/>
      <bottom style="thin">
        <color auto="1"/>
      </bottom>
      <diagonal/>
    </border>
    <border>
      <left/>
      <right/>
      <top style="medium">
        <color indexed="64"/>
      </top>
      <bottom style="thin">
        <color auto="1"/>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cellStyleXfs>
  <cellXfs count="196">
    <xf numFmtId="0" fontId="0" fillId="0" borderId="0" xfId="0"/>
    <xf numFmtId="0" fontId="0" fillId="0" borderId="0" xfId="0" applyProtection="1"/>
    <xf numFmtId="0" fontId="0" fillId="0" borderId="2" xfId="0" applyBorder="1" applyProtection="1"/>
    <xf numFmtId="0" fontId="2" fillId="0" borderId="0" xfId="0" applyFont="1" applyProtection="1"/>
    <xf numFmtId="0" fontId="14" fillId="0" borderId="0" xfId="0" applyFont="1" applyAlignment="1" applyProtection="1">
      <alignment horizontal="right"/>
    </xf>
    <xf numFmtId="0" fontId="2" fillId="0" borderId="3"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14" fontId="18" fillId="0" borderId="3" xfId="0" applyNumberFormat="1" applyFont="1" applyBorder="1" applyAlignment="1" applyProtection="1">
      <alignment horizontal="center" wrapText="1"/>
      <protection locked="0"/>
    </xf>
    <xf numFmtId="0" fontId="0" fillId="0" borderId="0" xfId="0" applyBorder="1" applyAlignment="1" applyProtection="1">
      <alignment horizontal="right"/>
    </xf>
    <xf numFmtId="7" fontId="1" fillId="2" borderId="3" xfId="3" applyNumberFormat="1" applyFont="1" applyFill="1" applyBorder="1" applyProtection="1"/>
    <xf numFmtId="43" fontId="1" fillId="2" borderId="3" xfId="1" applyFont="1" applyFill="1" applyBorder="1" applyProtection="1"/>
    <xf numFmtId="0" fontId="2" fillId="3" borderId="3" xfId="0" applyFont="1" applyFill="1" applyBorder="1" applyAlignment="1" applyProtection="1">
      <alignment horizontal="center"/>
    </xf>
    <xf numFmtId="0" fontId="6" fillId="0" borderId="0" xfId="0" applyFont="1" applyAlignment="1" applyProtection="1">
      <alignment horizontal="right"/>
    </xf>
    <xf numFmtId="0" fontId="2" fillId="0" borderId="0" xfId="0" applyFont="1" applyAlignment="1" applyProtection="1">
      <alignment horizontal="right"/>
    </xf>
    <xf numFmtId="0" fontId="5" fillId="0" borderId="0" xfId="0" applyFont="1" applyAlignment="1" applyProtection="1">
      <alignment horizontal="right"/>
    </xf>
    <xf numFmtId="0" fontId="0" fillId="0" borderId="0" xfId="0" applyAlignment="1" applyProtection="1">
      <alignment horizontal="right"/>
    </xf>
    <xf numFmtId="0" fontId="2" fillId="0" borderId="1" xfId="0" applyFont="1" applyBorder="1" applyProtection="1"/>
    <xf numFmtId="0" fontId="0" fillId="0" borderId="1" xfId="0" applyBorder="1" applyProtection="1"/>
    <xf numFmtId="0" fontId="2" fillId="3" borderId="27" xfId="0" applyFont="1" applyFill="1" applyBorder="1" applyAlignment="1" applyProtection="1">
      <alignment horizontal="centerContinuous"/>
    </xf>
    <xf numFmtId="0" fontId="2" fillId="3" borderId="28" xfId="0" applyFont="1" applyFill="1" applyBorder="1" applyAlignment="1" applyProtection="1">
      <alignment horizontal="centerContinuous"/>
    </xf>
    <xf numFmtId="0" fontId="2" fillId="3" borderId="23" xfId="0" applyFont="1" applyFill="1" applyBorder="1" applyAlignment="1" applyProtection="1">
      <alignment horizontal="centerContinuous"/>
    </xf>
    <xf numFmtId="0" fontId="0" fillId="0" borderId="0" xfId="0" applyAlignment="1" applyProtection="1">
      <alignment vertical="top"/>
    </xf>
    <xf numFmtId="0" fontId="2" fillId="3" borderId="7" xfId="0" applyFont="1" applyFill="1" applyBorder="1" applyAlignment="1" applyProtection="1">
      <alignment horizontal="centerContinuous"/>
    </xf>
    <xf numFmtId="0" fontId="2" fillId="3" borderId="1" xfId="0" applyFont="1" applyFill="1" applyBorder="1" applyAlignment="1" applyProtection="1">
      <alignment horizontal="centerContinuous"/>
    </xf>
    <xf numFmtId="0" fontId="2" fillId="3" borderId="8" xfId="0" applyFont="1" applyFill="1" applyBorder="1" applyAlignment="1" applyProtection="1">
      <alignment horizontal="centerContinuous"/>
    </xf>
    <xf numFmtId="0" fontId="2" fillId="0" borderId="1" xfId="0" applyFont="1" applyBorder="1" applyAlignment="1" applyProtection="1">
      <alignment horizontal="centerContinuous"/>
    </xf>
    <xf numFmtId="0" fontId="2" fillId="0" borderId="0" xfId="0" quotePrefix="1" applyFont="1" applyAlignment="1" applyProtection="1">
      <alignment horizontal="right" vertical="top"/>
    </xf>
    <xf numFmtId="0" fontId="2" fillId="0" borderId="0" xfId="0" applyFont="1" applyAlignment="1" applyProtection="1"/>
    <xf numFmtId="0" fontId="8" fillId="0" borderId="4" xfId="0" applyFont="1" applyBorder="1" applyAlignment="1" applyProtection="1"/>
    <xf numFmtId="0" fontId="2" fillId="0" borderId="29" xfId="0" applyFont="1" applyBorder="1" applyAlignment="1" applyProtection="1"/>
    <xf numFmtId="0" fontId="0" fillId="0" borderId="26" xfId="0" applyBorder="1" applyAlignment="1" applyProtection="1"/>
    <xf numFmtId="0" fontId="8" fillId="0" borderId="19" xfId="0" applyFont="1" applyBorder="1" applyAlignment="1" applyProtection="1"/>
    <xf numFmtId="0" fontId="0" fillId="0" borderId="11" xfId="0" applyBorder="1" applyAlignment="1" applyProtection="1"/>
    <xf numFmtId="0" fontId="8" fillId="0" borderId="7" xfId="0" applyFont="1" applyBorder="1" applyAlignment="1" applyProtection="1"/>
    <xf numFmtId="0" fontId="2" fillId="0" borderId="1" xfId="0" applyFont="1" applyBorder="1" applyAlignment="1" applyProtection="1"/>
    <xf numFmtId="0" fontId="0" fillId="0" borderId="8" xfId="0" applyBorder="1" applyAlignment="1" applyProtection="1"/>
    <xf numFmtId="0" fontId="0" fillId="0" borderId="12" xfId="0" applyBorder="1" applyAlignment="1" applyProtection="1"/>
    <xf numFmtId="0" fontId="0" fillId="0" borderId="33" xfId="0" applyBorder="1" applyAlignment="1" applyProtection="1"/>
    <xf numFmtId="0" fontId="7" fillId="0" borderId="0" xfId="0" applyFont="1" applyAlignment="1" applyProtection="1">
      <alignment horizontal="right" wrapText="1"/>
    </xf>
    <xf numFmtId="0" fontId="2" fillId="0" borderId="0" xfId="0" quotePrefix="1" applyFont="1" applyAlignment="1" applyProtection="1">
      <alignment horizontal="right"/>
    </xf>
    <xf numFmtId="0" fontId="2" fillId="0" borderId="0" xfId="0" applyFont="1" applyAlignment="1" applyProtection="1">
      <alignment vertical="top" wrapText="1"/>
    </xf>
    <xf numFmtId="0" fontId="0" fillId="0" borderId="0" xfId="0" applyAlignment="1" applyProtection="1">
      <alignment vertical="top" wrapText="1"/>
    </xf>
    <xf numFmtId="0" fontId="0" fillId="0" borderId="2" xfId="0" applyBorder="1" applyAlignment="1" applyProtection="1">
      <alignment horizontal="right" vertical="top"/>
    </xf>
    <xf numFmtId="0" fontId="5" fillId="0" borderId="0" xfId="0" applyFont="1" applyProtection="1"/>
    <xf numFmtId="0" fontId="2" fillId="0" borderId="0" xfId="0" applyFont="1" applyAlignment="1" applyProtection="1">
      <alignment vertical="top"/>
    </xf>
    <xf numFmtId="0" fontId="0" fillId="0" borderId="25" xfId="0" applyBorder="1" applyAlignment="1" applyProtection="1"/>
    <xf numFmtId="0" fontId="0" fillId="0" borderId="7" xfId="0" applyBorder="1" applyAlignment="1" applyProtection="1"/>
    <xf numFmtId="0" fontId="0" fillId="0" borderId="35" xfId="0" applyBorder="1" applyAlignment="1" applyProtection="1"/>
    <xf numFmtId="0" fontId="0" fillId="0" borderId="0" xfId="0" applyBorder="1" applyProtection="1"/>
    <xf numFmtId="0" fontId="0" fillId="0" borderId="10" xfId="0" applyBorder="1" applyProtection="1"/>
    <xf numFmtId="0" fontId="10" fillId="0" borderId="0" xfId="0" applyFont="1" applyProtection="1"/>
    <xf numFmtId="0" fontId="10" fillId="0" borderId="0" xfId="0" quotePrefix="1" applyFont="1" applyProtection="1"/>
    <xf numFmtId="0" fontId="17" fillId="0" borderId="0" xfId="0" applyFont="1" applyProtection="1"/>
    <xf numFmtId="0" fontId="17" fillId="0" borderId="0" xfId="0" applyFont="1" applyAlignment="1" applyProtection="1">
      <alignment horizontal="right"/>
    </xf>
    <xf numFmtId="0" fontId="17" fillId="0" borderId="0" xfId="0" quotePrefix="1" applyFont="1" applyAlignment="1" applyProtection="1">
      <alignment horizontal="right"/>
    </xf>
    <xf numFmtId="0" fontId="4" fillId="0" borderId="12" xfId="0" applyFont="1" applyBorder="1" applyAlignment="1" applyProtection="1">
      <alignment horizontal="center"/>
      <protection locked="0"/>
    </xf>
    <xf numFmtId="0" fontId="7" fillId="0" borderId="8" xfId="0" applyFont="1" applyBorder="1" applyAlignment="1" applyProtection="1">
      <alignment horizontal="right" wrapText="1"/>
    </xf>
    <xf numFmtId="0" fontId="0" fillId="0" borderId="1" xfId="0" applyBorder="1" applyAlignment="1" applyProtection="1">
      <alignment horizontal="right"/>
    </xf>
    <xf numFmtId="0" fontId="0" fillId="0" borderId="1" xfId="0" applyBorder="1" applyAlignment="1" applyProtection="1"/>
    <xf numFmtId="0" fontId="0" fillId="0" borderId="1" xfId="0" applyBorder="1" applyAlignment="1" applyProtection="1">
      <alignment vertical="top"/>
    </xf>
    <xf numFmtId="0" fontId="7" fillId="0" borderId="8" xfId="0" applyFont="1" applyBorder="1" applyProtection="1"/>
    <xf numFmtId="0" fontId="7" fillId="0" borderId="8" xfId="0" applyFont="1" applyBorder="1" applyAlignment="1" applyProtection="1">
      <alignment horizontal="right"/>
    </xf>
    <xf numFmtId="0" fontId="7" fillId="0" borderId="36" xfId="0" applyFont="1" applyBorder="1" applyAlignment="1" applyProtection="1">
      <alignment horizontal="right"/>
    </xf>
    <xf numFmtId="0" fontId="0" fillId="0" borderId="28" xfId="0" applyFont="1" applyBorder="1" applyAlignment="1" applyProtection="1"/>
    <xf numFmtId="0" fontId="0" fillId="0" borderId="37" xfId="0" applyBorder="1" applyProtection="1"/>
    <xf numFmtId="0" fontId="22" fillId="0" borderId="0" xfId="0" applyFont="1" applyBorder="1" applyProtection="1"/>
    <xf numFmtId="0" fontId="23" fillId="0" borderId="0" xfId="0" applyFont="1" applyBorder="1" applyProtection="1"/>
    <xf numFmtId="0" fontId="23" fillId="0" borderId="0" xfId="2" applyFont="1" applyBorder="1" applyProtection="1"/>
    <xf numFmtId="0" fontId="24" fillId="0" borderId="0" xfId="0" applyFont="1" applyProtection="1"/>
    <xf numFmtId="0" fontId="24" fillId="0" borderId="0" xfId="2" applyFont="1" applyProtection="1"/>
    <xf numFmtId="0" fontId="25" fillId="0" borderId="0" xfId="2" applyFont="1" applyProtection="1"/>
    <xf numFmtId="0" fontId="7" fillId="0" borderId="0" xfId="0" applyFont="1" applyAlignment="1" applyProtection="1">
      <alignment horizontal="right"/>
    </xf>
    <xf numFmtId="49" fontId="10" fillId="0" borderId="0" xfId="0" applyNumberFormat="1" applyFont="1" applyAlignment="1" applyProtection="1">
      <alignment vertical="top"/>
    </xf>
    <xf numFmtId="0" fontId="17" fillId="0" borderId="40" xfId="0" applyFont="1" applyBorder="1"/>
    <xf numFmtId="0" fontId="17" fillId="0" borderId="41" xfId="0" applyFont="1" applyBorder="1" applyAlignment="1">
      <alignment horizontal="right"/>
    </xf>
    <xf numFmtId="0" fontId="10" fillId="0" borderId="0" xfId="0" applyFont="1" applyAlignment="1" applyProtection="1">
      <alignment vertical="top"/>
    </xf>
    <xf numFmtId="14" fontId="10" fillId="0" borderId="0" xfId="0" applyNumberFormat="1" applyFont="1" applyProtection="1"/>
    <xf numFmtId="165" fontId="10" fillId="0" borderId="0" xfId="0" applyNumberFormat="1" applyFont="1" applyProtection="1"/>
    <xf numFmtId="0" fontId="26" fillId="0" borderId="0" xfId="0" applyFont="1" applyProtection="1"/>
    <xf numFmtId="0" fontId="17" fillId="0" borderId="0" xfId="0" applyFont="1" applyBorder="1"/>
    <xf numFmtId="0" fontId="17" fillId="0" borderId="39" xfId="0" applyFont="1" applyBorder="1" applyProtection="1"/>
    <xf numFmtId="0" fontId="17" fillId="0" borderId="40" xfId="0" applyFont="1" applyBorder="1" applyProtection="1"/>
    <xf numFmtId="0" fontId="17" fillId="0" borderId="39" xfId="0" applyFont="1" applyBorder="1"/>
    <xf numFmtId="0" fontId="17" fillId="0" borderId="0" xfId="0" applyFont="1" applyBorder="1" applyProtection="1"/>
    <xf numFmtId="0" fontId="17" fillId="0" borderId="42" xfId="0" applyFont="1" applyBorder="1" applyProtection="1"/>
    <xf numFmtId="0" fontId="19" fillId="0" borderId="0" xfId="0" applyFont="1" applyProtection="1"/>
    <xf numFmtId="0" fontId="3" fillId="0" borderId="0" xfId="2" applyProtection="1"/>
    <xf numFmtId="0" fontId="13" fillId="2" borderId="30" xfId="0" applyFont="1" applyFill="1" applyBorder="1" applyAlignment="1" applyProtection="1">
      <alignment horizontal="center"/>
    </xf>
    <xf numFmtId="0" fontId="13" fillId="2" borderId="31" xfId="0" applyFont="1" applyFill="1" applyBorder="1" applyAlignment="1" applyProtection="1">
      <alignment horizontal="center"/>
    </xf>
    <xf numFmtId="0" fontId="13" fillId="2" borderId="32" xfId="0" applyFont="1" applyFill="1" applyBorder="1" applyAlignment="1" applyProtection="1">
      <alignment horizontal="center"/>
    </xf>
    <xf numFmtId="7" fontId="20" fillId="0" borderId="30" xfId="1" applyNumberFormat="1" applyFont="1" applyFill="1" applyBorder="1" applyAlignment="1" applyProtection="1">
      <protection locked="0"/>
    </xf>
    <xf numFmtId="0" fontId="0" fillId="0" borderId="31" xfId="0" applyBorder="1" applyAlignment="1" applyProtection="1">
      <protection locked="0"/>
    </xf>
    <xf numFmtId="0" fontId="0" fillId="0" borderId="32" xfId="0" applyBorder="1" applyAlignment="1" applyProtection="1">
      <protection locked="0"/>
    </xf>
    <xf numFmtId="0" fontId="2" fillId="3" borderId="25" xfId="0" applyFont="1" applyFill="1" applyBorder="1" applyAlignment="1" applyProtection="1">
      <alignment horizontal="center" wrapText="1"/>
    </xf>
    <xf numFmtId="0" fontId="2" fillId="3" borderId="29" xfId="0" applyFont="1" applyFill="1" applyBorder="1" applyAlignment="1" applyProtection="1">
      <alignment horizontal="center" wrapText="1"/>
    </xf>
    <xf numFmtId="0" fontId="0" fillId="3" borderId="29" xfId="0" applyFill="1" applyBorder="1" applyAlignment="1" applyProtection="1"/>
    <xf numFmtId="0" fontId="0" fillId="3" borderId="26" xfId="0" applyFill="1" applyBorder="1" applyAlignment="1" applyProtection="1"/>
    <xf numFmtId="0" fontId="9" fillId="3" borderId="7" xfId="0" applyFont="1" applyFill="1" applyBorder="1" applyAlignment="1" applyProtection="1">
      <alignment horizontal="center" wrapText="1"/>
    </xf>
    <xf numFmtId="0" fontId="9" fillId="3" borderId="1" xfId="0" applyFont="1" applyFill="1" applyBorder="1" applyAlignment="1" applyProtection="1">
      <alignment horizontal="center" wrapText="1"/>
    </xf>
    <xf numFmtId="0" fontId="0" fillId="3" borderId="1" xfId="0" applyFill="1" applyBorder="1" applyAlignment="1" applyProtection="1"/>
    <xf numFmtId="0" fontId="0" fillId="3" borderId="8" xfId="0" applyFill="1" applyBorder="1" applyAlignment="1" applyProtection="1"/>
    <xf numFmtId="7" fontId="20" fillId="0" borderId="31" xfId="1" applyNumberFormat="1" applyFont="1" applyFill="1" applyBorder="1" applyAlignment="1" applyProtection="1">
      <protection locked="0"/>
    </xf>
    <xf numFmtId="0" fontId="2" fillId="0" borderId="1" xfId="0" applyFont="1" applyBorder="1" applyAlignment="1" applyProtection="1">
      <alignment vertical="top" wrapText="1"/>
    </xf>
    <xf numFmtId="0" fontId="0" fillId="0" borderId="1" xfId="0" applyBorder="1" applyAlignment="1" applyProtection="1">
      <alignment vertical="top" wrapText="1"/>
    </xf>
    <xf numFmtId="0" fontId="0" fillId="0" borderId="24" xfId="0" applyBorder="1" applyAlignment="1" applyProtection="1">
      <alignment vertical="center" wrapText="1"/>
    </xf>
    <xf numFmtId="0" fontId="0" fillId="0" borderId="11" xfId="0" applyBorder="1" applyAlignment="1" applyProtection="1">
      <alignment vertical="center" wrapText="1"/>
    </xf>
    <xf numFmtId="0" fontId="0" fillId="0" borderId="34" xfId="0" applyBorder="1" applyAlignment="1" applyProtection="1">
      <alignment vertical="center" wrapText="1"/>
    </xf>
    <xf numFmtId="0" fontId="2" fillId="0" borderId="1" xfId="0" applyFont="1" applyBorder="1" applyAlignment="1" applyProtection="1">
      <alignment wrapText="1"/>
    </xf>
    <xf numFmtId="0" fontId="0" fillId="0" borderId="1" xfId="0" applyBorder="1" applyAlignment="1" applyProtection="1">
      <alignment wrapText="1"/>
    </xf>
    <xf numFmtId="0" fontId="0" fillId="0" borderId="9" xfId="0" applyBorder="1" applyAlignment="1" applyProtection="1">
      <alignment vertical="center" wrapText="1"/>
    </xf>
    <xf numFmtId="0" fontId="2" fillId="0" borderId="24" xfId="0" quotePrefix="1"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0" xfId="0" applyFont="1" applyAlignment="1" applyProtection="1">
      <alignment vertical="top" wrapText="1"/>
    </xf>
    <xf numFmtId="0" fontId="0" fillId="0" borderId="0" xfId="0" applyAlignment="1" applyProtection="1">
      <alignment vertical="top" wrapText="1"/>
    </xf>
    <xf numFmtId="0" fontId="9" fillId="3" borderId="19"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10" xfId="0" applyFont="1" applyFill="1" applyBorder="1" applyAlignment="1" applyProtection="1">
      <alignment horizontal="center" wrapText="1"/>
    </xf>
    <xf numFmtId="0" fontId="2" fillId="3" borderId="4" xfId="0" applyFont="1" applyFill="1" applyBorder="1" applyAlignment="1" applyProtection="1">
      <alignment horizontal="center" wrapText="1"/>
    </xf>
    <xf numFmtId="0" fontId="2" fillId="3" borderId="5" xfId="0" applyFont="1" applyFill="1" applyBorder="1" applyAlignment="1" applyProtection="1">
      <alignment horizontal="center" wrapText="1"/>
    </xf>
    <xf numFmtId="0" fontId="2" fillId="3" borderId="6" xfId="0" applyFont="1" applyFill="1" applyBorder="1" applyAlignment="1" applyProtection="1">
      <alignment horizontal="center" wrapText="1"/>
    </xf>
    <xf numFmtId="7" fontId="7" fillId="2" borderId="24" xfId="1" applyNumberFormat="1" applyFont="1" applyFill="1" applyBorder="1" applyAlignment="1" applyProtection="1"/>
    <xf numFmtId="165" fontId="2" fillId="2" borderId="17" xfId="3" applyNumberFormat="1" applyFont="1" applyFill="1" applyBorder="1" applyAlignment="1" applyProtection="1">
      <alignment horizontal="right"/>
    </xf>
    <xf numFmtId="165" fontId="0" fillId="2" borderId="18" xfId="0" applyNumberFormat="1" applyFill="1" applyBorder="1" applyAlignment="1" applyProtection="1">
      <alignment horizontal="right"/>
    </xf>
    <xf numFmtId="165" fontId="0" fillId="2" borderId="16" xfId="0" applyNumberFormat="1" applyFill="1" applyBorder="1" applyAlignment="1" applyProtection="1">
      <alignment horizontal="right"/>
    </xf>
    <xf numFmtId="0" fontId="0" fillId="0" borderId="2" xfId="0" applyBorder="1" applyAlignment="1" applyProtection="1">
      <alignment vertical="top" wrapText="1"/>
    </xf>
    <xf numFmtId="0" fontId="0" fillId="0" borderId="2" xfId="0" applyBorder="1" applyAlignment="1" applyProtection="1">
      <alignment vertical="top"/>
    </xf>
    <xf numFmtId="165" fontId="18" fillId="0" borderId="27" xfId="0" applyNumberFormat="1" applyFont="1" applyBorder="1" applyAlignment="1" applyProtection="1">
      <alignment wrapText="1"/>
      <protection locked="0"/>
    </xf>
    <xf numFmtId="165" fontId="18" fillId="0" borderId="28" xfId="0" applyNumberFormat="1" applyFont="1" applyBorder="1" applyAlignment="1" applyProtection="1">
      <alignment wrapText="1"/>
      <protection locked="0"/>
    </xf>
    <xf numFmtId="165" fontId="18" fillId="0" borderId="23" xfId="0" applyNumberFormat="1" applyFont="1" applyBorder="1" applyAlignment="1" applyProtection="1">
      <alignment wrapText="1"/>
      <protection locked="0"/>
    </xf>
    <xf numFmtId="164" fontId="19" fillId="0" borderId="30" xfId="0" applyNumberFormat="1" applyFont="1" applyBorder="1" applyAlignment="1" applyProtection="1">
      <alignment horizontal="center" vertical="top"/>
      <protection locked="0"/>
    </xf>
    <xf numFmtId="164" fontId="19" fillId="0" borderId="31" xfId="0" applyNumberFormat="1" applyFont="1" applyBorder="1" applyAlignment="1" applyProtection="1">
      <alignment horizontal="center" vertical="top"/>
      <protection locked="0"/>
    </xf>
    <xf numFmtId="164" fontId="19" fillId="0" borderId="32" xfId="0" applyNumberFormat="1" applyFont="1" applyBorder="1" applyAlignment="1" applyProtection="1">
      <alignment horizontal="center" vertical="top"/>
      <protection locked="0"/>
    </xf>
    <xf numFmtId="0" fontId="2" fillId="3" borderId="3" xfId="0" applyFont="1" applyFill="1" applyBorder="1" applyAlignment="1" applyProtection="1">
      <alignment horizontal="center" wrapText="1"/>
    </xf>
    <xf numFmtId="0" fontId="11" fillId="2" borderId="24"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2" fillId="2" borderId="34" xfId="0" applyFont="1" applyFill="1" applyBorder="1" applyAlignment="1" applyProtection="1">
      <alignment horizontal="center" vertical="center"/>
    </xf>
    <xf numFmtId="0" fontId="11" fillId="2" borderId="25" xfId="0" applyFont="1" applyFill="1" applyBorder="1" applyAlignment="1" applyProtection="1">
      <alignment horizontal="center" vertical="center"/>
    </xf>
    <xf numFmtId="0" fontId="11" fillId="2" borderId="26"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2" fillId="2" borderId="19"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2" fillId="2" borderId="35" xfId="0" applyFont="1" applyFill="1" applyBorder="1" applyAlignment="1" applyProtection="1">
      <alignment horizontal="center" vertical="center"/>
    </xf>
    <xf numFmtId="0" fontId="12" fillId="2" borderId="33" xfId="0" applyFont="1" applyFill="1" applyBorder="1" applyAlignment="1" applyProtection="1">
      <alignment horizontal="center" vertical="center"/>
    </xf>
    <xf numFmtId="0" fontId="2" fillId="3" borderId="27" xfId="0" applyFont="1" applyFill="1" applyBorder="1" applyAlignment="1" applyProtection="1">
      <alignment horizontal="center"/>
    </xf>
    <xf numFmtId="0" fontId="0" fillId="3" borderId="28" xfId="0" applyFill="1" applyBorder="1" applyAlignment="1" applyProtection="1"/>
    <xf numFmtId="0" fontId="18" fillId="0" borderId="30" xfId="0" applyFont="1" applyBorder="1" applyAlignment="1" applyProtection="1">
      <alignment horizontal="left" vertical="top"/>
      <protection locked="0"/>
    </xf>
    <xf numFmtId="0" fontId="0" fillId="0" borderId="31" xfId="0" applyBorder="1" applyAlignment="1" applyProtection="1">
      <alignment vertical="top"/>
      <protection locked="0"/>
    </xf>
    <xf numFmtId="0" fontId="15" fillId="0" borderId="10" xfId="0" applyFont="1" applyBorder="1" applyAlignment="1" applyProtection="1">
      <alignment textRotation="90"/>
    </xf>
    <xf numFmtId="0" fontId="2" fillId="3" borderId="17" xfId="0" applyFont="1" applyFill="1" applyBorder="1" applyAlignment="1" applyProtection="1">
      <alignment horizontal="center" wrapText="1"/>
    </xf>
    <xf numFmtId="0" fontId="0" fillId="3" borderId="18" xfId="0" applyFill="1" applyBorder="1" applyAlignment="1" applyProtection="1"/>
    <xf numFmtId="0" fontId="0" fillId="3" borderId="16" xfId="0" applyFill="1" applyBorder="1" applyAlignment="1" applyProtection="1"/>
    <xf numFmtId="0" fontId="19" fillId="0" borderId="30" xfId="0" applyFont="1" applyBorder="1" applyAlignment="1" applyProtection="1">
      <alignment vertical="top" wrapText="1"/>
      <protection locked="0"/>
    </xf>
    <xf numFmtId="0" fontId="19" fillId="0" borderId="31" xfId="0" applyFont="1" applyBorder="1" applyAlignment="1" applyProtection="1">
      <alignment vertical="top" wrapText="1"/>
      <protection locked="0"/>
    </xf>
    <xf numFmtId="0" fontId="19" fillId="0" borderId="32" xfId="0" applyFont="1" applyBorder="1" applyAlignment="1" applyProtection="1">
      <alignment vertical="top" wrapText="1"/>
      <protection locked="0"/>
    </xf>
    <xf numFmtId="0" fontId="19" fillId="0" borderId="30" xfId="2" applyFont="1" applyBorder="1" applyAlignment="1" applyProtection="1">
      <alignment vertical="top" wrapText="1"/>
      <protection locked="0"/>
    </xf>
    <xf numFmtId="165" fontId="6" fillId="2" borderId="20" xfId="3" applyNumberFormat="1" applyFont="1" applyFill="1" applyBorder="1" applyAlignment="1" applyProtection="1">
      <alignment horizontal="right"/>
    </xf>
    <xf numFmtId="165" fontId="21" fillId="2" borderId="21" xfId="0" applyNumberFormat="1" applyFont="1" applyFill="1" applyBorder="1" applyAlignment="1" applyProtection="1">
      <alignment horizontal="right"/>
    </xf>
    <xf numFmtId="165" fontId="21" fillId="2" borderId="22" xfId="0" applyNumberFormat="1" applyFont="1" applyFill="1" applyBorder="1" applyAlignment="1" applyProtection="1">
      <alignment horizontal="right"/>
    </xf>
    <xf numFmtId="0" fontId="0" fillId="0" borderId="0" xfId="0" applyAlignment="1" applyProtection="1">
      <alignment horizontal="left" vertical="top" wrapText="1"/>
    </xf>
    <xf numFmtId="0" fontId="2" fillId="3" borderId="19" xfId="0" applyFont="1" applyFill="1" applyBorder="1" applyAlignment="1" applyProtection="1">
      <alignment horizontal="center"/>
    </xf>
    <xf numFmtId="0" fontId="2" fillId="3" borderId="0" xfId="0" applyFont="1" applyFill="1" applyBorder="1" applyAlignment="1" applyProtection="1">
      <alignment horizontal="center"/>
    </xf>
    <xf numFmtId="0" fontId="0" fillId="3" borderId="0" xfId="0" applyFill="1" applyBorder="1" applyAlignment="1" applyProtection="1">
      <alignment horizontal="center"/>
    </xf>
    <xf numFmtId="0" fontId="0" fillId="3" borderId="0" xfId="0" applyFill="1" applyBorder="1" applyAlignment="1" applyProtection="1"/>
    <xf numFmtId="0" fontId="2" fillId="2" borderId="30" xfId="0" applyFont="1" applyFill="1" applyBorder="1" applyAlignment="1" applyProtection="1">
      <alignment vertical="top" wrapText="1"/>
    </xf>
    <xf numFmtId="0" fontId="2" fillId="2" borderId="31" xfId="0" applyFont="1" applyFill="1" applyBorder="1" applyAlignment="1" applyProtection="1">
      <alignment vertical="top" wrapText="1"/>
    </xf>
    <xf numFmtId="0" fontId="0" fillId="0" borderId="31" xfId="0" applyBorder="1" applyAlignment="1" applyProtection="1">
      <alignment vertical="top"/>
    </xf>
    <xf numFmtId="0" fontId="0" fillId="0" borderId="32" xfId="0" applyBorder="1" applyAlignment="1" applyProtection="1">
      <alignment vertical="top"/>
    </xf>
    <xf numFmtId="0" fontId="2" fillId="0" borderId="38" xfId="0" applyFont="1" applyBorder="1" applyAlignment="1" applyProtection="1">
      <alignment horizontal="right"/>
    </xf>
    <xf numFmtId="0" fontId="0" fillId="0" borderId="38" xfId="0" applyBorder="1" applyAlignment="1">
      <alignment horizontal="right"/>
    </xf>
    <xf numFmtId="7" fontId="2" fillId="2" borderId="13" xfId="1" applyNumberFormat="1" applyFont="1" applyFill="1" applyBorder="1" applyAlignment="1" applyProtection="1"/>
    <xf numFmtId="7" fontId="2" fillId="2" borderId="14" xfId="1" applyNumberFormat="1" applyFont="1" applyFill="1" applyBorder="1" applyAlignment="1" applyProtection="1"/>
    <xf numFmtId="7" fontId="2" fillId="2" borderId="15" xfId="1" applyNumberFormat="1" applyFont="1" applyFill="1" applyBorder="1" applyAlignment="1" applyProtection="1"/>
    <xf numFmtId="0" fontId="6" fillId="0" borderId="28" xfId="0" applyFont="1" applyBorder="1" applyAlignment="1" applyProtection="1">
      <alignment wrapText="1"/>
    </xf>
    <xf numFmtId="0" fontId="21" fillId="0" borderId="28" xfId="0" applyFont="1" applyBorder="1" applyAlignment="1" applyProtection="1">
      <alignment wrapText="1"/>
    </xf>
    <xf numFmtId="0" fontId="0" fillId="2" borderId="11" xfId="0" applyFill="1" applyBorder="1" applyAlignment="1" applyProtection="1">
      <alignment horizontal="center" vertical="center"/>
    </xf>
    <xf numFmtId="0" fontId="0" fillId="2" borderId="34" xfId="0"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35" xfId="0" applyFill="1" applyBorder="1" applyAlignment="1" applyProtection="1">
      <alignment horizontal="center" vertical="center"/>
    </xf>
    <xf numFmtId="0" fontId="0" fillId="2" borderId="33" xfId="0" applyFill="1" applyBorder="1" applyAlignment="1" applyProtection="1">
      <alignment horizontal="center" vertical="center"/>
    </xf>
    <xf numFmtId="0" fontId="15" fillId="0" borderId="10" xfId="0" applyFont="1" applyBorder="1" applyAlignment="1" applyProtection="1">
      <alignment vertical="center" textRotation="90"/>
    </xf>
    <xf numFmtId="0" fontId="2" fillId="0" borderId="34" xfId="0" applyFont="1" applyBorder="1" applyAlignment="1" applyProtection="1">
      <alignment horizontal="center" vertical="center" wrapText="1"/>
    </xf>
    <xf numFmtId="165" fontId="2" fillId="2" borderId="17" xfId="0" applyNumberFormat="1" applyFont="1" applyFill="1" applyBorder="1" applyAlignment="1" applyProtection="1"/>
    <xf numFmtId="165" fontId="2" fillId="2" borderId="18" xfId="0" applyNumberFormat="1" applyFont="1" applyFill="1" applyBorder="1" applyAlignment="1" applyProtection="1"/>
    <xf numFmtId="165" fontId="2" fillId="2" borderId="16" xfId="0" applyNumberFormat="1" applyFont="1" applyFill="1" applyBorder="1" applyAlignment="1" applyProtection="1"/>
    <xf numFmtId="0" fontId="0" fillId="0" borderId="8" xfId="0" applyBorder="1" applyAlignment="1" applyProtection="1">
      <alignment vertical="top" wrapText="1"/>
    </xf>
    <xf numFmtId="0" fontId="2" fillId="0" borderId="0" xfId="0" applyFont="1" applyAlignment="1" applyProtection="1"/>
    <xf numFmtId="14" fontId="16" fillId="0" borderId="19" xfId="0" applyNumberFormat="1" applyFont="1" applyBorder="1" applyAlignment="1" applyProtection="1">
      <alignment horizontal="center" vertical="top" wrapText="1"/>
    </xf>
    <xf numFmtId="0" fontId="10" fillId="0" borderId="0" xfId="0" applyFont="1" applyAlignment="1" applyProtection="1">
      <alignment vertical="top"/>
    </xf>
    <xf numFmtId="165" fontId="2" fillId="2" borderId="4" xfId="3" applyNumberFormat="1" applyFont="1" applyFill="1" applyBorder="1" applyAlignment="1" applyProtection="1"/>
    <xf numFmtId="165" fontId="0" fillId="2" borderId="5" xfId="0" applyNumberFormat="1" applyFill="1" applyBorder="1" applyAlignment="1" applyProtection="1"/>
    <xf numFmtId="165" fontId="0" fillId="2" borderId="6" xfId="0" applyNumberFormat="1" applyFill="1" applyBorder="1" applyAlignment="1" applyProtection="1"/>
  </cellXfs>
  <cellStyles count="4">
    <cellStyle name="Comma" xfId="1" builtinId="3"/>
    <cellStyle name="Currency" xfId="3" builtinId="4"/>
    <cellStyle name="Hyperlink" xfId="2" builtinId="8"/>
    <cellStyle name="Normal" xfId="0" builtinId="0"/>
  </cellStyles>
  <dxfs count="10">
    <dxf>
      <font>
        <b val="0"/>
        <i val="0"/>
        <strike val="0"/>
        <condense val="0"/>
        <extend val="0"/>
        <outline val="0"/>
        <shadow val="0"/>
        <u val="none"/>
        <vertAlign val="baseline"/>
        <sz val="8"/>
        <color rgb="FFFF0000"/>
        <name val="Calibri"/>
        <scheme val="none"/>
      </font>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rgb="FFFF0000"/>
        <name val="Calibri"/>
        <scheme val="none"/>
      </font>
      <protection locked="1" hidden="0"/>
    </dxf>
    <dxf>
      <font>
        <b val="0"/>
        <i val="0"/>
        <strike val="0"/>
        <condense val="0"/>
        <extend val="0"/>
        <outline val="0"/>
        <shadow val="0"/>
        <u val="none"/>
        <vertAlign val="baseline"/>
        <sz val="8"/>
        <color rgb="FFFF0000"/>
        <name val="Calibri"/>
        <scheme val="none"/>
      </font>
      <protection locked="1" hidden="0"/>
    </dxf>
    <dxf>
      <font>
        <b val="0"/>
        <i val="0"/>
        <strike val="0"/>
        <condense val="0"/>
        <extend val="0"/>
        <outline val="0"/>
        <shadow val="0"/>
        <u val="none"/>
        <vertAlign val="baseline"/>
        <sz val="8"/>
        <color rgb="FFFF0000"/>
        <name val="Calibri"/>
        <scheme val="none"/>
      </font>
      <protection locked="1" hidden="0"/>
    </dxf>
    <dxf>
      <font>
        <strike val="0"/>
        <outline val="0"/>
        <shadow val="0"/>
        <u val="none"/>
        <vertAlign val="baseline"/>
        <color rgb="FFFF0000"/>
      </font>
      <protection locked="1" hidden="0"/>
    </dxf>
    <dxf>
      <font>
        <strike val="0"/>
        <outline val="0"/>
        <shadow val="0"/>
        <u val="none"/>
        <vertAlign val="baseline"/>
        <color rgb="FFFF0000"/>
      </font>
      <protection locked="1" hidden="0"/>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137160</xdr:colOff>
      <xdr:row>0</xdr:row>
      <xdr:rowOff>0</xdr:rowOff>
    </xdr:from>
    <xdr:to>
      <xdr:col>4</xdr:col>
      <xdr:colOff>360045</xdr:colOff>
      <xdr:row>6</xdr:row>
      <xdr:rowOff>17145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0" y="0"/>
          <a:ext cx="1051560" cy="10515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P80:S108" totalsRowShown="0" headerRowDxfId="5" dataDxfId="4">
  <autoFilter ref="P80:S108" xr:uid="{00000000-0009-0000-0100-000001000000}"/>
  <sortState ref="P81:S108">
    <sortCondition ref="P80:P108"/>
  </sortState>
  <tableColumns count="4">
    <tableColumn id="1" xr3:uid="{00000000-0010-0000-0000-000001000000}" name="Plan Name" dataDxfId="3"/>
    <tableColumn id="2" xr3:uid="{00000000-0010-0000-0000-000002000000}" name="Contractor Name" dataDxfId="2"/>
    <tableColumn id="4" xr3:uid="{00000000-0010-0000-0000-000004000000}" name="Payor ID" dataDxfId="1"/>
    <tableColumn id="3" xr3:uid="{00000000-0010-0000-0000-000003000000}" name="Health Plan ID"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ptins.org/" TargetMode="External"/><Relationship Id="rId2" Type="http://schemas.openxmlformats.org/officeDocument/2006/relationships/hyperlink" Target="https://insurance.az.gov/insurers/taxes/ahcccs-contractor" TargetMode="External"/><Relationship Id="rId1" Type="http://schemas.openxmlformats.org/officeDocument/2006/relationships/hyperlink" Target="https://insurance.az.gov/sites/default/files/documents/files/AHCCCS-contractorTaxPayment20151206.pdf"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5"/>
  <sheetViews>
    <sheetView showGridLines="0" tabSelected="1" zoomScaleNormal="100" zoomScalePageLayoutView="145" workbookViewId="0">
      <selection activeCell="C56" sqref="C56"/>
    </sheetView>
  </sheetViews>
  <sheetFormatPr defaultColWidth="9" defaultRowHeight="15.75" x14ac:dyDescent="0.25"/>
  <cols>
    <col min="1" max="1" width="3.75" style="1" customWidth="1"/>
    <col min="2" max="2" width="1" style="1" customWidth="1"/>
    <col min="3" max="3" width="5" style="1" customWidth="1"/>
    <col min="4" max="4" width="1" style="1" customWidth="1"/>
    <col min="5" max="5" width="5.875" style="1" customWidth="1"/>
    <col min="6" max="6" width="15.375" style="1" customWidth="1"/>
    <col min="7" max="7" width="8" style="1" customWidth="1"/>
    <col min="8" max="8" width="5.875" style="1" customWidth="1"/>
    <col min="9" max="9" width="17" style="1" customWidth="1"/>
    <col min="10" max="10" width="5.875" style="1" customWidth="1"/>
    <col min="11" max="12" width="6.875" style="1" customWidth="1"/>
    <col min="13" max="13" width="5.875" style="1" customWidth="1"/>
    <col min="14" max="14" width="15" style="50" bestFit="1" customWidth="1"/>
    <col min="15" max="15" width="41" style="50" bestFit="1" customWidth="1"/>
    <col min="16" max="16" width="27.125" style="50" customWidth="1"/>
    <col min="17" max="17" width="34" style="50" customWidth="1"/>
    <col min="18" max="18" width="10.125" style="50" bestFit="1" customWidth="1"/>
    <col min="19" max="19" width="14.375" style="50" customWidth="1"/>
    <col min="20" max="28" width="9" style="1"/>
    <col min="29" max="29" width="20.125" style="1" bestFit="1" customWidth="1"/>
    <col min="30" max="16384" width="9" style="1"/>
  </cols>
  <sheetData>
    <row r="1" spans="1:29" ht="16.5" customHeight="1" x14ac:dyDescent="0.3">
      <c r="F1" s="3" t="s">
        <v>48</v>
      </c>
      <c r="M1" s="12" t="s">
        <v>4</v>
      </c>
      <c r="AA1" s="1">
        <v>5498</v>
      </c>
      <c r="AB1" s="1" t="s">
        <v>47</v>
      </c>
      <c r="AC1" s="1" t="str">
        <f>TEXT(VLOOKUP(A10,P81:S108,2),"000")&amp;"OP"</f>
        <v>&lt;Select a health plan from the drop-down list, above&gt;OP</v>
      </c>
    </row>
    <row r="2" spans="1:29" ht="13.5" customHeight="1" x14ac:dyDescent="0.25">
      <c r="F2" s="66" t="s">
        <v>92</v>
      </c>
      <c r="G2" s="65"/>
      <c r="H2" s="65"/>
      <c r="M2" s="13" t="s">
        <v>5</v>
      </c>
    </row>
    <row r="3" spans="1:29" ht="13.5" customHeight="1" thickBot="1" x14ac:dyDescent="0.3">
      <c r="F3" s="66" t="s">
        <v>93</v>
      </c>
      <c r="G3" s="65"/>
      <c r="H3" s="65"/>
      <c r="L3" s="14" t="s">
        <v>0</v>
      </c>
      <c r="M3" s="55">
        <f ca="1">+YEAR(NOW())</f>
        <v>2022</v>
      </c>
    </row>
    <row r="4" spans="1:29" ht="12" customHeight="1" x14ac:dyDescent="0.25">
      <c r="F4" s="66" t="s">
        <v>94</v>
      </c>
      <c r="G4" s="65"/>
      <c r="H4" s="65"/>
      <c r="O4" s="50" t="s">
        <v>98</v>
      </c>
    </row>
    <row r="5" spans="1:29" ht="15" customHeight="1" x14ac:dyDescent="0.25">
      <c r="F5" s="67" t="s">
        <v>95</v>
      </c>
      <c r="G5" s="65"/>
      <c r="H5" s="65"/>
    </row>
    <row r="6" spans="1:29" ht="11.25" customHeight="1" x14ac:dyDescent="0.25">
      <c r="I6" s="15"/>
    </row>
    <row r="7" spans="1:29" x14ac:dyDescent="0.25">
      <c r="A7" s="16" t="s">
        <v>6</v>
      </c>
      <c r="B7" s="16"/>
      <c r="C7" s="17"/>
      <c r="D7" s="17"/>
      <c r="E7" s="17"/>
      <c r="F7" s="17"/>
      <c r="G7" s="17"/>
      <c r="H7" s="17"/>
      <c r="I7" s="17"/>
      <c r="J7" s="17"/>
      <c r="K7" s="17"/>
      <c r="L7" s="17"/>
      <c r="M7" s="17"/>
    </row>
    <row r="8" spans="1:29" ht="3" customHeight="1" x14ac:dyDescent="0.25"/>
    <row r="9" spans="1:29" x14ac:dyDescent="0.25">
      <c r="A9" s="147" t="s">
        <v>57</v>
      </c>
      <c r="B9" s="148"/>
      <c r="C9" s="148"/>
      <c r="D9" s="148"/>
      <c r="E9" s="148"/>
      <c r="F9" s="148"/>
      <c r="G9" s="148"/>
      <c r="H9" s="148"/>
      <c r="I9" s="148"/>
      <c r="J9" s="148"/>
      <c r="K9" s="18" t="s">
        <v>79</v>
      </c>
      <c r="L9" s="19"/>
      <c r="M9" s="20"/>
    </row>
    <row r="10" spans="1:29" s="21" customFormat="1" ht="25.5" customHeight="1" thickBot="1" x14ac:dyDescent="0.4">
      <c r="A10" s="149" t="s">
        <v>46</v>
      </c>
      <c r="B10" s="150"/>
      <c r="C10" s="150"/>
      <c r="D10" s="150"/>
      <c r="E10" s="150"/>
      <c r="F10" s="150"/>
      <c r="G10" s="150"/>
      <c r="H10" s="150"/>
      <c r="I10" s="150"/>
      <c r="J10" s="150"/>
      <c r="K10" s="87" t="str">
        <f>+VLOOKUP(_InsurerName,P81:T203,3)</f>
        <v xml:space="preserve"> </v>
      </c>
      <c r="L10" s="88"/>
      <c r="M10" s="89"/>
      <c r="N10" s="72"/>
      <c r="O10" s="72"/>
      <c r="P10" s="75"/>
      <c r="Q10" s="75"/>
      <c r="R10" s="75"/>
      <c r="S10" s="75"/>
    </row>
    <row r="11" spans="1:29" x14ac:dyDescent="0.25">
      <c r="A11" s="163" t="s">
        <v>58</v>
      </c>
      <c r="B11" s="164"/>
      <c r="C11" s="165"/>
      <c r="D11" s="165"/>
      <c r="E11" s="166"/>
      <c r="F11" s="166"/>
      <c r="G11" s="166"/>
      <c r="H11" s="166"/>
      <c r="I11" s="166"/>
      <c r="J11" s="166"/>
      <c r="K11" s="166"/>
      <c r="L11" s="166"/>
      <c r="M11" s="166"/>
    </row>
    <row r="12" spans="1:29" s="21" customFormat="1" ht="25.5" customHeight="1" thickBot="1" x14ac:dyDescent="0.3">
      <c r="A12" s="167" t="str">
        <f>+VLOOKUP(_InsurerName,P81:T203,2)</f>
        <v>&lt;Select a health plan from the drop-down list, above&gt;</v>
      </c>
      <c r="B12" s="168"/>
      <c r="C12" s="168"/>
      <c r="D12" s="168"/>
      <c r="E12" s="168"/>
      <c r="F12" s="168"/>
      <c r="G12" s="168"/>
      <c r="H12" s="168"/>
      <c r="I12" s="168"/>
      <c r="J12" s="168"/>
      <c r="K12" s="169"/>
      <c r="L12" s="169"/>
      <c r="M12" s="170"/>
      <c r="N12" s="75"/>
      <c r="O12" s="75"/>
      <c r="P12" s="75"/>
      <c r="Q12" s="75"/>
      <c r="R12" s="75"/>
      <c r="S12" s="75"/>
    </row>
    <row r="13" spans="1:29" x14ac:dyDescent="0.25">
      <c r="A13" s="22" t="s">
        <v>7</v>
      </c>
      <c r="B13" s="23"/>
      <c r="C13" s="23"/>
      <c r="D13" s="23"/>
      <c r="E13" s="23"/>
      <c r="F13" s="23"/>
      <c r="G13" s="22" t="s">
        <v>1</v>
      </c>
      <c r="H13" s="23"/>
      <c r="I13" s="23"/>
      <c r="J13" s="24"/>
      <c r="K13" s="23" t="s">
        <v>2</v>
      </c>
      <c r="L13" s="23"/>
      <c r="M13" s="24"/>
    </row>
    <row r="14" spans="1:29" s="21" customFormat="1" ht="25.5" customHeight="1" thickBot="1" x14ac:dyDescent="0.3">
      <c r="A14" s="155"/>
      <c r="B14" s="156"/>
      <c r="C14" s="156"/>
      <c r="D14" s="156"/>
      <c r="E14" s="156"/>
      <c r="F14" s="157"/>
      <c r="G14" s="158"/>
      <c r="H14" s="156"/>
      <c r="I14" s="156"/>
      <c r="J14" s="157"/>
      <c r="K14" s="131"/>
      <c r="L14" s="132"/>
      <c r="M14" s="133"/>
      <c r="N14" s="75"/>
      <c r="O14" s="75"/>
      <c r="P14" s="75"/>
      <c r="Q14" s="75"/>
      <c r="R14" s="75"/>
      <c r="S14" s="75"/>
    </row>
    <row r="15" spans="1:29" ht="24.75" customHeight="1" x14ac:dyDescent="0.25">
      <c r="A15" s="16" t="s">
        <v>16</v>
      </c>
      <c r="B15" s="16"/>
      <c r="C15" s="25"/>
      <c r="D15" s="25"/>
      <c r="E15" s="25"/>
      <c r="F15" s="25"/>
      <c r="G15" s="25"/>
      <c r="H15" s="25"/>
      <c r="I15" s="25"/>
      <c r="J15" s="25"/>
      <c r="K15" s="25"/>
      <c r="L15" s="25"/>
      <c r="M15" s="25"/>
    </row>
    <row r="16" spans="1:29" ht="3" customHeight="1" x14ac:dyDescent="0.25"/>
    <row r="17" spans="1:17" ht="15" customHeight="1" x14ac:dyDescent="0.25">
      <c r="A17" s="26" t="s">
        <v>18</v>
      </c>
      <c r="B17" s="27" t="s">
        <v>17</v>
      </c>
      <c r="C17" s="27"/>
      <c r="D17" s="27"/>
      <c r="E17" s="27"/>
      <c r="F17" s="27"/>
      <c r="G17" s="27"/>
      <c r="H17" s="27"/>
      <c r="I17" s="27"/>
      <c r="J17" s="27"/>
      <c r="K17" s="27"/>
      <c r="L17" s="27"/>
      <c r="M17" s="27"/>
      <c r="O17" s="50">
        <f>+IF(C20&lt;&gt;"",DATE(_TaxYear,P20,Q20),IF(C23&lt;&gt;"",DATE(_TaxYear,P23,Q23),IF(C26&lt;&gt;"",DATE(_TaxYear,P26,Q26),IF(C29&lt;&gt;"",DATE(_TaxYear,P29,Q29),DATE("1900","01","01")))))</f>
        <v>1</v>
      </c>
      <c r="P17" s="85" t="s">
        <v>113</v>
      </c>
    </row>
    <row r="18" spans="1:17" ht="30" customHeight="1" x14ac:dyDescent="0.25">
      <c r="A18" s="151" t="str">
        <f>+IF(SUM(B19:B30)&gt;1,"SELECT ONLY ONE",IF(SUM(B19:B30)=0,"SELECT ONE",""))</f>
        <v>SELECT ONE</v>
      </c>
      <c r="B18" s="152" t="s">
        <v>8</v>
      </c>
      <c r="C18" s="153"/>
      <c r="D18" s="154"/>
      <c r="E18" s="134" t="s">
        <v>9</v>
      </c>
      <c r="F18" s="134"/>
      <c r="G18" s="134"/>
      <c r="H18" s="134"/>
      <c r="I18" s="134" t="s">
        <v>10</v>
      </c>
      <c r="J18" s="134"/>
      <c r="K18" s="11" t="s">
        <v>11</v>
      </c>
      <c r="L18" s="134" t="s">
        <v>12</v>
      </c>
      <c r="M18" s="134"/>
      <c r="O18" s="76">
        <f>+IF(WEEKDAY(O17,1)=1,O17+1,IF(WEEKDAY(O17,1)=7,O17+2,O17))</f>
        <v>2</v>
      </c>
      <c r="P18" s="85" t="s">
        <v>112</v>
      </c>
    </row>
    <row r="19" spans="1:17" ht="3" customHeight="1" x14ac:dyDescent="0.25">
      <c r="A19" s="151"/>
      <c r="B19" s="28"/>
      <c r="C19" s="29"/>
      <c r="D19" s="30"/>
      <c r="E19" s="104" t="s">
        <v>14</v>
      </c>
      <c r="F19" s="104"/>
      <c r="G19" s="104"/>
      <c r="H19" s="104"/>
      <c r="I19" s="110" t="str">
        <f ca="1">TEXT(P20*28,"mmmm")&amp;" "&amp;Q20&amp;", "&amp;TEXT($M$3,"0000")</f>
        <v>March 15, 2022</v>
      </c>
      <c r="J19" s="111"/>
      <c r="K19" s="135" t="str">
        <f>+IF(C20&lt;&gt;"","1",IF(C23&lt;&gt;"","2",IF(C26&lt;&gt;"","19",IF(C29&lt;&gt;"","20",""))))</f>
        <v/>
      </c>
      <c r="L19" s="139" t="str">
        <f>+IF(C20&lt;&gt;"","74",IF(C23&lt;&gt;"","76",IF(C26&lt;&gt;"","78",IF(C29&lt;&gt;"","79",""))))</f>
        <v/>
      </c>
      <c r="M19" s="140"/>
    </row>
    <row r="20" spans="1:17" ht="10.5" customHeight="1" x14ac:dyDescent="0.25">
      <c r="A20" s="151"/>
      <c r="B20" s="31">
        <f>+IF(C20&lt;&gt;"",1,0)</f>
        <v>0</v>
      </c>
      <c r="C20" s="6"/>
      <c r="D20" s="32"/>
      <c r="E20" s="105"/>
      <c r="F20" s="105"/>
      <c r="G20" s="105"/>
      <c r="H20" s="105"/>
      <c r="I20" s="112"/>
      <c r="J20" s="112"/>
      <c r="K20" s="136"/>
      <c r="L20" s="141"/>
      <c r="M20" s="142"/>
      <c r="O20" s="50" t="str">
        <f>+IF(C20&lt;&gt;"","74",IF(C23&lt;&gt;"","76",IF(C26&lt;&gt;"","78",IF(C29&lt;&gt;"","79",""))))</f>
        <v/>
      </c>
      <c r="P20" s="50">
        <v>3</v>
      </c>
      <c r="Q20" s="50">
        <v>15</v>
      </c>
    </row>
    <row r="21" spans="1:17" ht="3" customHeight="1" x14ac:dyDescent="0.25">
      <c r="A21" s="151"/>
      <c r="B21" s="33"/>
      <c r="C21" s="34"/>
      <c r="D21" s="35"/>
      <c r="E21" s="109"/>
      <c r="F21" s="109"/>
      <c r="G21" s="109"/>
      <c r="H21" s="109"/>
      <c r="I21" s="113"/>
      <c r="J21" s="113"/>
      <c r="K21" s="136"/>
      <c r="L21" s="141"/>
      <c r="M21" s="142"/>
    </row>
    <row r="22" spans="1:17" ht="3" customHeight="1" x14ac:dyDescent="0.25">
      <c r="A22" s="151"/>
      <c r="B22" s="28"/>
      <c r="C22" s="29"/>
      <c r="D22" s="30"/>
      <c r="E22" s="104" t="s">
        <v>15</v>
      </c>
      <c r="F22" s="104"/>
      <c r="G22" s="104"/>
      <c r="H22" s="104"/>
      <c r="I22" s="110" t="str">
        <f ca="1">TEXT(P23*28,"mmmm")&amp;" "&amp;Q23&amp;", "&amp;TEXT($M$3,"0000")</f>
        <v>June 15, 2022</v>
      </c>
      <c r="J22" s="111"/>
      <c r="K22" s="137"/>
      <c r="L22" s="143"/>
      <c r="M22" s="144"/>
    </row>
    <row r="23" spans="1:17" ht="10.5" customHeight="1" x14ac:dyDescent="0.25">
      <c r="A23" s="151"/>
      <c r="B23" s="31">
        <f>+IF(C23&lt;&gt;"",1,0)</f>
        <v>0</v>
      </c>
      <c r="C23" s="6"/>
      <c r="D23" s="32"/>
      <c r="E23" s="105"/>
      <c r="F23" s="105"/>
      <c r="G23" s="105"/>
      <c r="H23" s="105"/>
      <c r="I23" s="112"/>
      <c r="J23" s="112"/>
      <c r="K23" s="137"/>
      <c r="L23" s="143"/>
      <c r="M23" s="144"/>
      <c r="P23" s="50">
        <v>6</v>
      </c>
      <c r="Q23" s="50">
        <v>15</v>
      </c>
    </row>
    <row r="24" spans="1:17" ht="3" customHeight="1" x14ac:dyDescent="0.25">
      <c r="A24" s="151"/>
      <c r="B24" s="33"/>
      <c r="C24" s="34"/>
      <c r="D24" s="35"/>
      <c r="E24" s="109"/>
      <c r="F24" s="109"/>
      <c r="G24" s="109"/>
      <c r="H24" s="109"/>
      <c r="I24" s="113"/>
      <c r="J24" s="113"/>
      <c r="K24" s="137"/>
      <c r="L24" s="143"/>
      <c r="M24" s="144"/>
    </row>
    <row r="25" spans="1:17" ht="3" customHeight="1" x14ac:dyDescent="0.25">
      <c r="A25" s="151"/>
      <c r="B25" s="28"/>
      <c r="C25" s="29"/>
      <c r="D25" s="30"/>
      <c r="E25" s="104" t="s">
        <v>13</v>
      </c>
      <c r="F25" s="104"/>
      <c r="G25" s="104"/>
      <c r="H25" s="104"/>
      <c r="I25" s="110" t="str">
        <f ca="1">TEXT(P26*28,"mmmm")&amp;" "&amp;Q26&amp;", "&amp;TEXT($M$3,"0000")</f>
        <v>September 15, 2022</v>
      </c>
      <c r="J25" s="111"/>
      <c r="K25" s="137"/>
      <c r="L25" s="143"/>
      <c r="M25" s="144"/>
    </row>
    <row r="26" spans="1:17" ht="10.5" customHeight="1" x14ac:dyDescent="0.25">
      <c r="A26" s="151"/>
      <c r="B26" s="31">
        <f>+IF(C26&lt;&gt;"",1,0)</f>
        <v>0</v>
      </c>
      <c r="C26" s="6"/>
      <c r="D26" s="32"/>
      <c r="E26" s="105"/>
      <c r="F26" s="105"/>
      <c r="G26" s="105"/>
      <c r="H26" s="105"/>
      <c r="I26" s="112"/>
      <c r="J26" s="112"/>
      <c r="K26" s="137"/>
      <c r="L26" s="143"/>
      <c r="M26" s="144"/>
      <c r="P26" s="50">
        <v>9</v>
      </c>
      <c r="Q26" s="50">
        <v>15</v>
      </c>
    </row>
    <row r="27" spans="1:17" ht="3" customHeight="1" x14ac:dyDescent="0.25">
      <c r="A27" s="151"/>
      <c r="B27" s="33"/>
      <c r="C27" s="34"/>
      <c r="D27" s="35"/>
      <c r="E27" s="109"/>
      <c r="F27" s="109"/>
      <c r="G27" s="109"/>
      <c r="H27" s="109"/>
      <c r="I27" s="113"/>
      <c r="J27" s="113"/>
      <c r="K27" s="137"/>
      <c r="L27" s="143"/>
      <c r="M27" s="144"/>
    </row>
    <row r="28" spans="1:17" ht="3" customHeight="1" x14ac:dyDescent="0.25">
      <c r="A28" s="151"/>
      <c r="B28" s="28"/>
      <c r="C28" s="29"/>
      <c r="D28" s="30"/>
      <c r="E28" s="104" t="s">
        <v>49</v>
      </c>
      <c r="F28" s="104"/>
      <c r="G28" s="104"/>
      <c r="H28" s="104"/>
      <c r="I28" s="110" t="str">
        <f ca="1">TEXT(P29*28,"mmmm")&amp;" "&amp;Q29&amp;", "&amp;TEXT($M$3,"0000")</f>
        <v>December 15, 2022</v>
      </c>
      <c r="J28" s="111"/>
      <c r="K28" s="137"/>
      <c r="L28" s="143"/>
      <c r="M28" s="144"/>
    </row>
    <row r="29" spans="1:17" ht="10.5" customHeight="1" x14ac:dyDescent="0.25">
      <c r="A29" s="151"/>
      <c r="B29" s="31">
        <f>+IF(C29&lt;&gt;"",1,0)</f>
        <v>0</v>
      </c>
      <c r="C29" s="6"/>
      <c r="D29" s="32"/>
      <c r="E29" s="105"/>
      <c r="F29" s="105"/>
      <c r="G29" s="105"/>
      <c r="H29" s="105"/>
      <c r="I29" s="112"/>
      <c r="J29" s="112"/>
      <c r="K29" s="137"/>
      <c r="L29" s="143"/>
      <c r="M29" s="144"/>
      <c r="P29" s="50">
        <v>12</v>
      </c>
      <c r="Q29" s="50">
        <v>15</v>
      </c>
    </row>
    <row r="30" spans="1:17" ht="3" customHeight="1" thickBot="1" x14ac:dyDescent="0.3">
      <c r="A30" s="151"/>
      <c r="B30" s="33"/>
      <c r="C30" s="36"/>
      <c r="D30" s="37"/>
      <c r="E30" s="106"/>
      <c r="F30" s="106"/>
      <c r="G30" s="106"/>
      <c r="H30" s="106"/>
      <c r="I30" s="113"/>
      <c r="J30" s="113"/>
      <c r="K30" s="138"/>
      <c r="L30" s="145"/>
      <c r="M30" s="146"/>
    </row>
    <row r="31" spans="1:17" ht="10.5" customHeight="1" x14ac:dyDescent="0.25"/>
    <row r="32" spans="1:17" ht="48.75" customHeight="1" x14ac:dyDescent="0.25">
      <c r="A32" s="26" t="s">
        <v>19</v>
      </c>
      <c r="B32" s="102" t="s">
        <v>51</v>
      </c>
      <c r="C32" s="103"/>
      <c r="D32" s="103"/>
      <c r="E32" s="103"/>
      <c r="F32" s="103"/>
      <c r="G32" s="103"/>
      <c r="H32" s="103"/>
      <c r="I32" s="103"/>
      <c r="J32" s="56" t="s">
        <v>20</v>
      </c>
      <c r="K32" s="128"/>
      <c r="L32" s="129"/>
      <c r="M32" s="130"/>
    </row>
    <row r="33" spans="1:15" ht="4.5" customHeight="1" x14ac:dyDescent="0.25">
      <c r="N33" s="85"/>
    </row>
    <row r="34" spans="1:15" x14ac:dyDescent="0.25">
      <c r="A34" s="39" t="s">
        <v>21</v>
      </c>
      <c r="B34" s="107" t="s">
        <v>22</v>
      </c>
      <c r="C34" s="108"/>
      <c r="D34" s="108"/>
      <c r="E34" s="108"/>
      <c r="F34" s="108"/>
      <c r="G34" s="108"/>
      <c r="H34" s="108"/>
      <c r="I34" s="108"/>
      <c r="J34" s="56"/>
      <c r="K34" s="123">
        <f>+ROUND(K32*0.02,2)</f>
        <v>0</v>
      </c>
      <c r="L34" s="124"/>
      <c r="M34" s="125"/>
      <c r="N34" s="85"/>
    </row>
    <row r="35" spans="1:15" ht="4.5" customHeight="1" x14ac:dyDescent="0.25">
      <c r="A35" s="26"/>
      <c r="B35" s="40"/>
      <c r="C35" s="41"/>
      <c r="D35" s="41"/>
      <c r="E35" s="41"/>
      <c r="F35" s="41"/>
      <c r="G35" s="41"/>
      <c r="H35" s="41"/>
      <c r="I35" s="41"/>
      <c r="J35" s="38"/>
      <c r="N35" s="85"/>
    </row>
    <row r="36" spans="1:15" ht="32.25" customHeight="1" x14ac:dyDescent="0.25">
      <c r="A36" s="26" t="s">
        <v>23</v>
      </c>
      <c r="B36" s="102" t="s">
        <v>52</v>
      </c>
      <c r="C36" s="103"/>
      <c r="D36" s="103"/>
      <c r="E36" s="103"/>
      <c r="F36" s="103"/>
      <c r="G36" s="103"/>
      <c r="H36" s="189"/>
      <c r="I36" s="7"/>
      <c r="J36" s="191" t="str">
        <f>+IF(I36=0,"◄ ENTER FILING DATE","")</f>
        <v>◄ ENTER FILING DATE</v>
      </c>
      <c r="K36" s="192"/>
      <c r="L36" s="192"/>
      <c r="M36" s="192"/>
      <c r="N36" s="85"/>
    </row>
    <row r="37" spans="1:15" ht="16.5" customHeight="1" x14ac:dyDescent="0.25">
      <c r="A37" s="26" t="s">
        <v>24</v>
      </c>
      <c r="B37" s="190" t="s">
        <v>25</v>
      </c>
      <c r="C37" s="190"/>
      <c r="D37" s="190"/>
      <c r="E37" s="190"/>
      <c r="F37" s="190"/>
      <c r="G37" s="190"/>
      <c r="H37" s="190"/>
      <c r="I37" s="190"/>
      <c r="J37" s="190"/>
      <c r="K37" s="190"/>
      <c r="L37" s="190"/>
      <c r="M37" s="190"/>
    </row>
    <row r="38" spans="1:15" ht="31.5" customHeight="1" x14ac:dyDescent="0.25">
      <c r="C38" s="42" t="s">
        <v>26</v>
      </c>
      <c r="D38" s="2"/>
      <c r="E38" s="126" t="s">
        <v>27</v>
      </c>
      <c r="F38" s="126"/>
      <c r="G38" s="126"/>
      <c r="H38" s="127"/>
      <c r="I38" s="9">
        <f>ROUND(IF(AND(K34&gt;0,I36&gt;O18),IF(K34*0.05&lt;25,25,ROUND(K34*0.05,2)),0),2)</f>
        <v>0</v>
      </c>
      <c r="O38" s="77"/>
    </row>
    <row r="39" spans="1:15" ht="31.5" customHeight="1" x14ac:dyDescent="0.25">
      <c r="C39" s="42" t="s">
        <v>28</v>
      </c>
      <c r="D39" s="2"/>
      <c r="E39" s="126" t="s">
        <v>29</v>
      </c>
      <c r="F39" s="126"/>
      <c r="G39" s="126"/>
      <c r="H39" s="127"/>
      <c r="I39" s="10">
        <f>(IF(MONTH(I36)&lt;MONTH(O18),0,(ROUND((IF(MONTH(I36)&lt;MONTH(O18),MONTH(I36)+12-MONTH(O18),MONTH(I36)-MONTH(O18))+IF(DAY(I36)&gt;DAY(O18),1,0)+IF(YEAR(I36)&gt;YEAR(O18),(YEAR(I36)-YEAR(O18))*12,0))*K34/100,2))))</f>
        <v>0</v>
      </c>
      <c r="J39" s="85"/>
      <c r="O39" s="77"/>
    </row>
    <row r="40" spans="1:15" x14ac:dyDescent="0.25">
      <c r="C40" s="57" t="s">
        <v>30</v>
      </c>
      <c r="D40" s="58"/>
      <c r="E40" s="34" t="s">
        <v>44</v>
      </c>
      <c r="F40" s="59"/>
      <c r="G40" s="59"/>
      <c r="H40" s="59"/>
      <c r="I40" s="17"/>
      <c r="J40" s="60">
        <v>26</v>
      </c>
      <c r="K40" s="186">
        <f>+I38+I39</f>
        <v>0</v>
      </c>
      <c r="L40" s="187"/>
      <c r="M40" s="188"/>
      <c r="O40" s="77"/>
    </row>
    <row r="41" spans="1:15" ht="27.75" customHeight="1" thickBot="1" x14ac:dyDescent="0.3">
      <c r="A41" s="39" t="s">
        <v>31</v>
      </c>
      <c r="B41" s="107" t="s">
        <v>39</v>
      </c>
      <c r="C41" s="108"/>
      <c r="D41" s="108"/>
      <c r="E41" s="108"/>
      <c r="F41" s="108"/>
      <c r="G41" s="108"/>
      <c r="H41" s="108"/>
      <c r="I41" s="108"/>
      <c r="J41" s="61" t="str">
        <f>TEXT(TRIM(_PayCodePQ),"0")</f>
        <v/>
      </c>
      <c r="K41" s="193">
        <f>+_taxamtpq</f>
        <v>0</v>
      </c>
      <c r="L41" s="194"/>
      <c r="M41" s="195"/>
      <c r="O41" s="78"/>
    </row>
    <row r="42" spans="1:15" ht="31.5" customHeight="1" thickTop="1" thickBot="1" x14ac:dyDescent="0.35">
      <c r="A42" s="39" t="s">
        <v>32</v>
      </c>
      <c r="B42" s="176" t="s">
        <v>81</v>
      </c>
      <c r="C42" s="177"/>
      <c r="D42" s="177"/>
      <c r="E42" s="177"/>
      <c r="F42" s="177"/>
      <c r="G42" s="177"/>
      <c r="H42" s="177"/>
      <c r="I42" s="63"/>
      <c r="J42" s="62" t="e">
        <f>"Payor ID: "&amp;VLOOKUP(_InsurerName,Table1[#All],3)</f>
        <v>#N/A</v>
      </c>
      <c r="K42" s="159">
        <f>+_taxamt+_26+K41</f>
        <v>0</v>
      </c>
      <c r="L42" s="160"/>
      <c r="M42" s="161"/>
      <c r="O42" s="77"/>
    </row>
    <row r="43" spans="1:15" ht="4.5" customHeight="1" thickTop="1" x14ac:dyDescent="0.25"/>
    <row r="44" spans="1:15" ht="12.75" customHeight="1" x14ac:dyDescent="0.25">
      <c r="C44" s="3"/>
      <c r="D44" s="13" t="s">
        <v>33</v>
      </c>
      <c r="E44" s="68" t="s">
        <v>34</v>
      </c>
    </row>
    <row r="45" spans="1:15" ht="11.25" customHeight="1" x14ac:dyDescent="0.25">
      <c r="F45" s="70" t="s">
        <v>96</v>
      </c>
    </row>
    <row r="46" spans="1:15" x14ac:dyDescent="0.25">
      <c r="D46" s="13" t="s">
        <v>3</v>
      </c>
      <c r="E46" s="69" t="s">
        <v>91</v>
      </c>
    </row>
    <row r="47" spans="1:15" ht="12" customHeight="1" x14ac:dyDescent="0.25">
      <c r="D47" s="13"/>
      <c r="E47" s="3"/>
      <c r="F47" s="86" t="s">
        <v>114</v>
      </c>
    </row>
    <row r="48" spans="1:15" ht="10.5" customHeight="1" x14ac:dyDescent="0.25">
      <c r="F48" s="43"/>
    </row>
    <row r="49" spans="1:17" ht="14.25" customHeight="1" x14ac:dyDescent="0.25">
      <c r="M49" s="4" t="str">
        <f ca="1">+IF(C20&lt;&gt;"",LEFT(TRIM(E19),5),IF(C23&lt;&gt;"",LEFT(TRIM(E22),5),IF(C26&lt;&gt;"",LEFT(TRIM(E25),5),IF(C29&lt;&gt;"",LEFT(TRIM(E28),5),))))&amp;", " &amp;TEXT(M3,"0000")&amp;" | "&amp;UPPER(TRIM(A10))</f>
        <v>, 2022 | &lt;PLEASE MAKE YOUR SELECTION USING THE DROPDOWN&gt;</v>
      </c>
    </row>
    <row r="50" spans="1:17" ht="3" customHeight="1" x14ac:dyDescent="0.25">
      <c r="M50" s="4"/>
    </row>
    <row r="51" spans="1:17" ht="14.25" customHeight="1" x14ac:dyDescent="0.25">
      <c r="A51" s="162" t="s">
        <v>45</v>
      </c>
      <c r="B51" s="162"/>
      <c r="C51" s="162"/>
      <c r="D51" s="162"/>
      <c r="E51" s="162"/>
      <c r="F51" s="162"/>
      <c r="G51" s="162"/>
      <c r="H51" s="162"/>
      <c r="I51" s="162"/>
      <c r="J51" s="162"/>
      <c r="K51" s="162"/>
      <c r="L51" s="162"/>
      <c r="M51" s="162"/>
    </row>
    <row r="52" spans="1:17" ht="14.25" customHeight="1" x14ac:dyDescent="0.25"/>
    <row r="53" spans="1:17" ht="24" customHeight="1" x14ac:dyDescent="0.25">
      <c r="A53" s="26" t="s">
        <v>18</v>
      </c>
      <c r="B53" s="44" t="s">
        <v>35</v>
      </c>
      <c r="C53" s="27"/>
      <c r="D53" s="27"/>
      <c r="E53" s="27"/>
      <c r="F53" s="27"/>
      <c r="G53" s="27"/>
      <c r="H53" s="27"/>
      <c r="I53" s="27"/>
      <c r="J53" s="27"/>
      <c r="K53" s="27"/>
      <c r="L53" s="27"/>
      <c r="M53" s="27"/>
    </row>
    <row r="54" spans="1:17" ht="39" customHeight="1" x14ac:dyDescent="0.25">
      <c r="A54" s="184" t="str">
        <f>+IF(SUM(B55:B63)&gt;1,"SELECT ONLY ONE",IF(SUM(B55:B63)=0,"SELECT ONE",""))</f>
        <v>SELECT ONE</v>
      </c>
      <c r="B54" s="152" t="s">
        <v>8</v>
      </c>
      <c r="C54" s="153"/>
      <c r="D54" s="154"/>
      <c r="E54" s="134" t="s">
        <v>9</v>
      </c>
      <c r="F54" s="134"/>
      <c r="G54" s="134"/>
      <c r="H54" s="134"/>
      <c r="I54" s="134" t="s">
        <v>10</v>
      </c>
      <c r="J54" s="134"/>
      <c r="K54" s="11" t="s">
        <v>11</v>
      </c>
      <c r="L54" s="134" t="s">
        <v>12</v>
      </c>
      <c r="M54" s="134"/>
    </row>
    <row r="55" spans="1:17" ht="4.5" customHeight="1" x14ac:dyDescent="0.25">
      <c r="A55" s="184"/>
      <c r="B55" s="45"/>
      <c r="C55" s="29"/>
      <c r="D55" s="30"/>
      <c r="E55" s="104" t="s">
        <v>14</v>
      </c>
      <c r="F55" s="104"/>
      <c r="G55" s="104"/>
      <c r="H55" s="104"/>
      <c r="I55" s="110" t="str">
        <f ca="1">"March 15, "&amp;TEXT($M$3,"0000")</f>
        <v>March 15, 2022</v>
      </c>
      <c r="J55" s="111"/>
      <c r="K55" s="135" t="str">
        <f>+IF(TRIM(C56)&lt;&gt;"","1",IF(TRIM(C59)&lt;&gt;"","2",IF(TRIM(C62)&lt;&gt;"","19","")))</f>
        <v/>
      </c>
      <c r="L55" s="139" t="str">
        <f>+IF(C56&lt;&gt;"","T74O",IF(C59&lt;&gt;"","T76O",IF(C62&lt;&gt;"","T78O","")))</f>
        <v/>
      </c>
      <c r="M55" s="140"/>
    </row>
    <row r="56" spans="1:17" ht="27" customHeight="1" x14ac:dyDescent="0.25">
      <c r="A56" s="184"/>
      <c r="B56" s="31">
        <f>+IF(C56&lt;&gt;"",1,0)</f>
        <v>0</v>
      </c>
      <c r="C56" s="5"/>
      <c r="D56" s="32"/>
      <c r="E56" s="105"/>
      <c r="F56" s="105"/>
      <c r="G56" s="105"/>
      <c r="H56" s="105"/>
      <c r="I56" s="112"/>
      <c r="J56" s="112"/>
      <c r="K56" s="136"/>
      <c r="L56" s="141"/>
      <c r="M56" s="142"/>
      <c r="P56" s="50">
        <v>3</v>
      </c>
      <c r="Q56" s="50">
        <v>15</v>
      </c>
    </row>
    <row r="57" spans="1:17" ht="4.5" customHeight="1" x14ac:dyDescent="0.25">
      <c r="A57" s="184"/>
      <c r="B57" s="46"/>
      <c r="C57" s="34"/>
      <c r="D57" s="35"/>
      <c r="E57" s="109"/>
      <c r="F57" s="109"/>
      <c r="G57" s="109"/>
      <c r="H57" s="109"/>
      <c r="I57" s="113"/>
      <c r="J57" s="113"/>
      <c r="K57" s="136"/>
      <c r="L57" s="141"/>
      <c r="M57" s="142"/>
    </row>
    <row r="58" spans="1:17" ht="12.75" customHeight="1" x14ac:dyDescent="0.25">
      <c r="A58" s="184"/>
      <c r="B58" s="45"/>
      <c r="C58" s="29"/>
      <c r="D58" s="30"/>
      <c r="E58" s="104" t="s">
        <v>15</v>
      </c>
      <c r="F58" s="104"/>
      <c r="G58" s="104"/>
      <c r="H58" s="104"/>
      <c r="I58" s="110" t="str">
        <f ca="1">"June 15, "&amp;TEXT($M$3,"0000")</f>
        <v>June 15, 2022</v>
      </c>
      <c r="J58" s="111"/>
      <c r="K58" s="178"/>
      <c r="L58" s="180"/>
      <c r="M58" s="181"/>
      <c r="O58" s="50">
        <f>+IF(C56&lt;&gt;"",DATE(_TaxYear,P56,Q56),IF(C59&lt;&gt;"",DATE(_TaxYear,P59,Q59),IF(C62&lt;&gt;"",DATE(_TaxYear,P62,Q62),DATE("1900","01","01"))))</f>
        <v>1</v>
      </c>
    </row>
    <row r="59" spans="1:17" ht="30" customHeight="1" x14ac:dyDescent="0.25">
      <c r="A59" s="184"/>
      <c r="B59" s="31">
        <f>+IF(C59&lt;&gt;"",1,0)</f>
        <v>0</v>
      </c>
      <c r="C59" s="5"/>
      <c r="D59" s="32"/>
      <c r="E59" s="105"/>
      <c r="F59" s="105"/>
      <c r="G59" s="105"/>
      <c r="H59" s="105"/>
      <c r="I59" s="112"/>
      <c r="J59" s="112"/>
      <c r="K59" s="178"/>
      <c r="L59" s="180"/>
      <c r="M59" s="181"/>
      <c r="O59" s="76">
        <f>+IF(WEEKDAY(O58,1)=1,O58+1,IF(WEEKDAY(O58,1)=7,O58+2,O58))</f>
        <v>2</v>
      </c>
      <c r="P59" s="50">
        <v>6</v>
      </c>
      <c r="Q59" s="50">
        <v>15</v>
      </c>
    </row>
    <row r="60" spans="1:17" ht="4.5" customHeight="1" x14ac:dyDescent="0.25">
      <c r="A60" s="184"/>
      <c r="B60" s="46"/>
      <c r="C60" s="34"/>
      <c r="D60" s="35"/>
      <c r="E60" s="109"/>
      <c r="F60" s="109"/>
      <c r="G60" s="109"/>
      <c r="H60" s="109"/>
      <c r="I60" s="113"/>
      <c r="J60" s="113"/>
      <c r="K60" s="178"/>
      <c r="L60" s="180"/>
      <c r="M60" s="181"/>
    </row>
    <row r="61" spans="1:17" ht="11.25" customHeight="1" x14ac:dyDescent="0.25">
      <c r="A61" s="184"/>
      <c r="B61" s="45"/>
      <c r="C61" s="29"/>
      <c r="D61" s="30"/>
      <c r="E61" s="104" t="s">
        <v>13</v>
      </c>
      <c r="F61" s="104"/>
      <c r="G61" s="104"/>
      <c r="H61" s="104"/>
      <c r="I61" s="110" t="str">
        <f ca="1">"September 15, "&amp;TEXT($M$3,"0000")</f>
        <v>September 15, 2022</v>
      </c>
      <c r="J61" s="111"/>
      <c r="K61" s="178"/>
      <c r="L61" s="180"/>
      <c r="M61" s="181"/>
      <c r="O61" s="50" t="str">
        <f>+IF(C56&lt;&gt;"","74",IF(C59&lt;&gt;"","76",IF(C62&lt;&gt;"","78","")))</f>
        <v/>
      </c>
    </row>
    <row r="62" spans="1:17" ht="30" customHeight="1" x14ac:dyDescent="0.25">
      <c r="A62" s="184"/>
      <c r="B62" s="31">
        <f>+IF(C62&lt;&gt;"",1,0)</f>
        <v>0</v>
      </c>
      <c r="C62" s="5"/>
      <c r="D62" s="32"/>
      <c r="E62" s="105"/>
      <c r="F62" s="105"/>
      <c r="G62" s="105"/>
      <c r="H62" s="105"/>
      <c r="I62" s="112"/>
      <c r="J62" s="112"/>
      <c r="K62" s="178"/>
      <c r="L62" s="180"/>
      <c r="M62" s="181"/>
      <c r="P62" s="50">
        <v>9</v>
      </c>
      <c r="Q62" s="50">
        <v>15</v>
      </c>
    </row>
    <row r="63" spans="1:17" ht="4.5" customHeight="1" thickBot="1" x14ac:dyDescent="0.3">
      <c r="A63" s="184"/>
      <c r="B63" s="47"/>
      <c r="C63" s="36"/>
      <c r="D63" s="37"/>
      <c r="E63" s="106"/>
      <c r="F63" s="106"/>
      <c r="G63" s="106"/>
      <c r="H63" s="106"/>
      <c r="I63" s="185"/>
      <c r="J63" s="185"/>
      <c r="K63" s="179"/>
      <c r="L63" s="182"/>
      <c r="M63" s="183"/>
    </row>
    <row r="64" spans="1:17" ht="12" customHeight="1" x14ac:dyDescent="0.25"/>
    <row r="65" spans="1:19" ht="33.75" customHeight="1" x14ac:dyDescent="0.25">
      <c r="A65" s="26" t="s">
        <v>19</v>
      </c>
      <c r="B65" s="114" t="s">
        <v>54</v>
      </c>
      <c r="C65" s="115"/>
      <c r="D65" s="115"/>
      <c r="E65" s="115"/>
      <c r="F65" s="115"/>
      <c r="G65" s="115"/>
      <c r="H65" s="115"/>
      <c r="I65" s="115"/>
      <c r="J65" s="115"/>
      <c r="K65" s="115"/>
      <c r="L65" s="115"/>
      <c r="M65" s="115"/>
    </row>
    <row r="66" spans="1:19" x14ac:dyDescent="0.25">
      <c r="C66" s="93" t="s">
        <v>36</v>
      </c>
      <c r="D66" s="94"/>
      <c r="E66" s="95"/>
      <c r="F66" s="96"/>
      <c r="G66" s="93" t="s">
        <v>37</v>
      </c>
      <c r="H66" s="95"/>
      <c r="I66" s="96"/>
      <c r="K66" s="119" t="s">
        <v>38</v>
      </c>
      <c r="L66" s="120"/>
      <c r="M66" s="121"/>
    </row>
    <row r="67" spans="1:19" ht="59.25" customHeight="1" x14ac:dyDescent="0.25">
      <c r="A67" s="48"/>
      <c r="B67" s="49"/>
      <c r="C67" s="97" t="str">
        <f>"Actual capitation for "&amp;IF($C$56&lt;&gt;"",LEFT(TRIM($E$55),5),IF($C$59&lt;&gt;"",LEFT(TRIM($E$58),5),IF($C$62&lt;&gt;"",LEFT(TRIM($E$61),5),"")))</f>
        <v xml:space="preserve">Actual capitation for </v>
      </c>
      <c r="D67" s="98"/>
      <c r="E67" s="99"/>
      <c r="F67" s="100"/>
      <c r="G67" s="97" t="str">
        <f>"Previously reported capitation for "&amp;IF($C$56&lt;&gt;"",LEFT(TRIM($E$55),5),IF($C$59&lt;&gt;"",LEFT(TRIM($E$58),5),IF($C$62&lt;&gt;"",LEFT(TRIM($E$61),5),"")))</f>
        <v xml:space="preserve">Previously reported capitation for </v>
      </c>
      <c r="H67" s="99"/>
      <c r="I67" s="100"/>
      <c r="K67" s="116" t="s">
        <v>50</v>
      </c>
      <c r="L67" s="117"/>
      <c r="M67" s="118"/>
    </row>
    <row r="68" spans="1:19" ht="33.75" customHeight="1" thickBot="1" x14ac:dyDescent="0.3">
      <c r="A68" s="8"/>
      <c r="B68" s="8"/>
      <c r="C68" s="90"/>
      <c r="D68" s="101"/>
      <c r="E68" s="91"/>
      <c r="F68" s="92"/>
      <c r="G68" s="90"/>
      <c r="H68" s="91"/>
      <c r="I68" s="92"/>
      <c r="J68" s="71" t="s">
        <v>97</v>
      </c>
      <c r="K68" s="122">
        <f>+C68-G68</f>
        <v>0</v>
      </c>
      <c r="L68" s="122"/>
      <c r="M68" s="122"/>
    </row>
    <row r="69" spans="1:19" ht="33.75" customHeight="1" thickTop="1" thickBot="1" x14ac:dyDescent="0.3">
      <c r="C69" s="171" t="s">
        <v>82</v>
      </c>
      <c r="D69" s="172"/>
      <c r="E69" s="172"/>
      <c r="F69" s="172"/>
      <c r="G69" s="172"/>
      <c r="H69" s="172"/>
      <c r="I69" s="172"/>
      <c r="J69" s="64"/>
      <c r="K69" s="173">
        <f>+ROUND(K68*0.02,2)</f>
        <v>0</v>
      </c>
      <c r="L69" s="174"/>
      <c r="M69" s="175"/>
    </row>
    <row r="70" spans="1:19" ht="33.75" customHeight="1" thickTop="1" x14ac:dyDescent="0.25">
      <c r="A70" s="50"/>
      <c r="B70" s="50"/>
      <c r="C70" s="50"/>
      <c r="D70" s="50"/>
      <c r="E70" s="50"/>
      <c r="F70" s="50"/>
      <c r="G70" s="50"/>
      <c r="H70" s="50"/>
      <c r="I70" s="51" t="s">
        <v>40</v>
      </c>
      <c r="J70" s="50"/>
      <c r="K70" s="50"/>
      <c r="L70" s="50"/>
      <c r="M70" s="50"/>
    </row>
    <row r="71" spans="1:19" ht="14.25" customHeight="1" x14ac:dyDescent="0.25">
      <c r="A71" s="50"/>
      <c r="B71" s="50"/>
      <c r="C71" s="50"/>
      <c r="D71" s="50"/>
      <c r="E71" s="50"/>
      <c r="F71" s="50"/>
      <c r="G71" s="50"/>
      <c r="H71" s="50"/>
      <c r="I71" s="50"/>
      <c r="J71" s="50"/>
      <c r="K71" s="50"/>
      <c r="L71" s="50"/>
      <c r="M71" s="50"/>
    </row>
    <row r="72" spans="1:19" ht="27.75" customHeight="1" x14ac:dyDescent="0.25">
      <c r="A72" s="50"/>
      <c r="B72" s="50"/>
      <c r="C72" s="50"/>
      <c r="D72" s="50"/>
      <c r="E72" s="50"/>
      <c r="F72" s="50"/>
      <c r="G72" s="50"/>
      <c r="H72" s="50"/>
      <c r="I72" s="50"/>
      <c r="J72" s="50"/>
      <c r="K72" s="50"/>
      <c r="L72" s="50"/>
      <c r="M72" s="50"/>
    </row>
    <row r="73" spans="1:19" ht="27.75" customHeight="1" x14ac:dyDescent="0.25">
      <c r="A73" s="50"/>
      <c r="B73" s="50"/>
      <c r="C73" s="50"/>
      <c r="D73" s="50"/>
      <c r="E73" s="50"/>
      <c r="F73" s="50"/>
      <c r="G73" s="50"/>
      <c r="H73" s="50"/>
      <c r="I73" s="50"/>
      <c r="J73" s="50"/>
      <c r="K73" s="50"/>
      <c r="L73" s="50"/>
      <c r="M73" s="50"/>
    </row>
    <row r="74" spans="1:19" ht="27.75" customHeight="1" x14ac:dyDescent="0.25">
      <c r="A74" s="50"/>
      <c r="B74" s="50"/>
      <c r="C74" s="50"/>
      <c r="D74" s="50"/>
      <c r="E74" s="50"/>
      <c r="F74" s="50"/>
      <c r="G74" s="50"/>
      <c r="H74" s="50"/>
      <c r="I74" s="50"/>
      <c r="J74" s="50"/>
      <c r="K74" s="50"/>
      <c r="L74" s="50"/>
      <c r="M74" s="50"/>
    </row>
    <row r="75" spans="1:19" ht="27.75" customHeight="1" x14ac:dyDescent="0.25">
      <c r="A75" s="50"/>
      <c r="B75" s="50"/>
      <c r="C75" s="50"/>
      <c r="D75" s="50"/>
      <c r="E75" s="50"/>
      <c r="F75" s="50"/>
      <c r="G75" s="50"/>
      <c r="H75" s="50"/>
      <c r="I75" s="50"/>
      <c r="J75" s="50"/>
      <c r="K75" s="50"/>
      <c r="L75" s="50"/>
      <c r="M75" s="50"/>
    </row>
    <row r="76" spans="1:19" ht="27.75" customHeight="1" x14ac:dyDescent="0.25">
      <c r="A76" s="50"/>
      <c r="B76" s="50"/>
      <c r="C76" s="50"/>
      <c r="D76" s="50"/>
      <c r="E76" s="50"/>
      <c r="F76" s="50"/>
      <c r="G76" s="50"/>
      <c r="H76" s="50"/>
      <c r="I76" s="50"/>
      <c r="J76" s="50"/>
      <c r="K76" s="50"/>
      <c r="L76" s="50"/>
      <c r="M76" s="50"/>
    </row>
    <row r="77" spans="1:19" ht="27.75" customHeight="1" x14ac:dyDescent="0.25">
      <c r="A77" s="50"/>
      <c r="B77" s="50"/>
      <c r="C77" s="50"/>
      <c r="D77" s="50"/>
      <c r="E77" s="50"/>
      <c r="F77" s="50"/>
      <c r="G77" s="50"/>
      <c r="H77" s="50"/>
      <c r="I77" s="50"/>
      <c r="J77" s="50"/>
      <c r="K77" s="50"/>
      <c r="L77" s="50"/>
      <c r="M77" s="50"/>
    </row>
    <row r="78" spans="1:19" ht="27.75" customHeight="1" x14ac:dyDescent="0.25"/>
    <row r="79" spans="1:19" ht="27.75" customHeight="1" x14ac:dyDescent="0.25"/>
    <row r="80" spans="1:19" ht="27.75" customHeight="1" x14ac:dyDescent="0.25">
      <c r="P80" s="50" t="s">
        <v>77</v>
      </c>
      <c r="Q80" s="50" t="s">
        <v>78</v>
      </c>
      <c r="R80" s="50" t="s">
        <v>85</v>
      </c>
      <c r="S80" s="50" t="s">
        <v>79</v>
      </c>
    </row>
    <row r="81" spans="1:19" s="50" customFormat="1" x14ac:dyDescent="0.25">
      <c r="A81" s="1"/>
      <c r="B81" s="1"/>
      <c r="C81" s="1"/>
      <c r="D81" s="1"/>
      <c r="E81" s="1"/>
      <c r="F81" s="1"/>
      <c r="G81" s="1"/>
      <c r="H81" s="1"/>
      <c r="I81" s="1"/>
      <c r="J81" s="1"/>
      <c r="K81" s="1"/>
      <c r="L81" s="1"/>
      <c r="M81" s="1"/>
      <c r="P81" s="50" t="s">
        <v>46</v>
      </c>
      <c r="Q81" s="51" t="s">
        <v>59</v>
      </c>
      <c r="R81" s="51" t="s">
        <v>90</v>
      </c>
      <c r="S81" s="51" t="s">
        <v>90</v>
      </c>
    </row>
    <row r="82" spans="1:19" s="50" customFormat="1" x14ac:dyDescent="0.25">
      <c r="A82" s="1"/>
      <c r="B82" s="1"/>
      <c r="C82" s="1"/>
      <c r="D82" s="1"/>
      <c r="E82" s="1"/>
      <c r="F82" s="1"/>
      <c r="G82" s="1"/>
      <c r="H82" s="1"/>
      <c r="I82" s="1"/>
      <c r="J82" s="1"/>
      <c r="K82" s="1"/>
      <c r="L82" s="1"/>
      <c r="M82" s="1"/>
      <c r="P82" s="52" t="s">
        <v>62</v>
      </c>
      <c r="Q82" s="52" t="s">
        <v>87</v>
      </c>
      <c r="R82" s="52">
        <v>810</v>
      </c>
      <c r="S82" s="53">
        <v>10166</v>
      </c>
    </row>
    <row r="83" spans="1:19" s="50" customFormat="1" x14ac:dyDescent="0.25">
      <c r="A83" s="1"/>
      <c r="B83" s="1"/>
      <c r="C83" s="1"/>
      <c r="D83" s="1"/>
      <c r="E83" s="1"/>
      <c r="F83" s="1"/>
      <c r="G83" s="1"/>
      <c r="H83" s="1"/>
      <c r="I83" s="1"/>
      <c r="J83" s="1"/>
      <c r="K83" s="1"/>
      <c r="L83" s="1"/>
      <c r="M83" s="1"/>
      <c r="P83" s="52" t="s">
        <v>63</v>
      </c>
      <c r="Q83" s="52" t="s">
        <v>88</v>
      </c>
      <c r="R83" s="52">
        <v>811</v>
      </c>
      <c r="S83" s="53">
        <v>550005</v>
      </c>
    </row>
    <row r="84" spans="1:19" s="50" customFormat="1" x14ac:dyDescent="0.25">
      <c r="A84" s="1"/>
      <c r="B84" s="1"/>
      <c r="C84" s="1"/>
      <c r="D84" s="1"/>
      <c r="E84" s="1"/>
      <c r="F84" s="1"/>
      <c r="G84" s="1"/>
      <c r="H84" s="1"/>
      <c r="I84" s="1"/>
      <c r="J84" s="1"/>
      <c r="K84" s="1"/>
      <c r="L84" s="1"/>
      <c r="M84" s="1"/>
      <c r="P84" s="52" t="s">
        <v>64</v>
      </c>
      <c r="Q84" s="52" t="s">
        <v>88</v>
      </c>
      <c r="R84" s="52">
        <v>811</v>
      </c>
      <c r="S84" s="53">
        <v>110007</v>
      </c>
    </row>
    <row r="85" spans="1:19" s="50" customFormat="1" x14ac:dyDescent="0.25">
      <c r="A85" s="1"/>
      <c r="B85" s="1"/>
      <c r="C85" s="1"/>
      <c r="D85" s="1"/>
      <c r="E85" s="1"/>
      <c r="F85" s="1"/>
      <c r="G85" s="1"/>
      <c r="H85" s="1"/>
      <c r="I85" s="1"/>
      <c r="J85" s="1"/>
      <c r="K85" s="1"/>
      <c r="L85" s="1"/>
      <c r="M85" s="1"/>
      <c r="P85" s="52" t="s">
        <v>83</v>
      </c>
      <c r="Q85" s="52" t="s">
        <v>84</v>
      </c>
      <c r="R85" s="52">
        <v>820</v>
      </c>
      <c r="S85" s="54" t="s">
        <v>53</v>
      </c>
    </row>
    <row r="86" spans="1:19" s="50" customFormat="1" x14ac:dyDescent="0.25">
      <c r="A86" s="1"/>
      <c r="B86" s="1"/>
      <c r="C86" s="1"/>
      <c r="D86" s="1"/>
      <c r="E86" s="1"/>
      <c r="F86" s="1"/>
      <c r="G86" s="1"/>
      <c r="H86" s="1"/>
      <c r="I86" s="1"/>
      <c r="J86" s="1"/>
      <c r="K86" s="1"/>
      <c r="L86" s="1"/>
      <c r="M86" s="1"/>
      <c r="P86" s="79" t="s">
        <v>99</v>
      </c>
      <c r="Q86" s="79" t="s">
        <v>111</v>
      </c>
      <c r="R86" s="52">
        <v>850</v>
      </c>
      <c r="S86" s="53">
        <v>10422</v>
      </c>
    </row>
    <row r="87" spans="1:19" s="50" customFormat="1" x14ac:dyDescent="0.25">
      <c r="A87" s="1"/>
      <c r="B87" s="1"/>
      <c r="C87" s="1"/>
      <c r="D87" s="1"/>
      <c r="E87" s="1"/>
      <c r="F87" s="1"/>
      <c r="G87" s="1"/>
      <c r="H87" s="1"/>
      <c r="I87" s="1"/>
      <c r="J87" s="1"/>
      <c r="K87" s="1"/>
      <c r="L87" s="1"/>
      <c r="M87" s="1"/>
      <c r="P87" s="79" t="s">
        <v>105</v>
      </c>
      <c r="Q87" s="52" t="s">
        <v>68</v>
      </c>
      <c r="R87" s="52">
        <v>790</v>
      </c>
      <c r="S87" s="53">
        <v>10314</v>
      </c>
    </row>
    <row r="88" spans="1:19" s="50" customFormat="1" x14ac:dyDescent="0.25">
      <c r="A88" s="1"/>
      <c r="B88" s="1"/>
      <c r="C88" s="1"/>
      <c r="D88" s="1"/>
      <c r="E88" s="1"/>
      <c r="F88" s="1"/>
      <c r="G88" s="1"/>
      <c r="H88" s="1"/>
      <c r="I88" s="1"/>
      <c r="J88" s="1"/>
      <c r="K88" s="1"/>
      <c r="L88" s="1"/>
      <c r="M88" s="1"/>
      <c r="P88" s="52" t="s">
        <v>56</v>
      </c>
      <c r="Q88" s="52" t="s">
        <v>55</v>
      </c>
      <c r="R88" s="52">
        <v>830</v>
      </c>
      <c r="S88" s="53">
        <v>110088</v>
      </c>
    </row>
    <row r="89" spans="1:19" s="50" customFormat="1" x14ac:dyDescent="0.25">
      <c r="A89" s="1"/>
      <c r="B89" s="1"/>
      <c r="C89" s="1"/>
      <c r="D89" s="1"/>
      <c r="E89" s="1"/>
      <c r="F89" s="1"/>
      <c r="G89" s="1"/>
      <c r="H89" s="1"/>
      <c r="I89" s="1"/>
      <c r="J89" s="1"/>
      <c r="K89" s="1"/>
      <c r="L89" s="1"/>
      <c r="M89" s="1"/>
      <c r="P89" s="80" t="s">
        <v>61</v>
      </c>
      <c r="Q89" s="81" t="s">
        <v>60</v>
      </c>
      <c r="R89" s="52">
        <v>680</v>
      </c>
      <c r="S89" s="53">
        <v>10254</v>
      </c>
    </row>
    <row r="90" spans="1:19" s="50" customFormat="1" x14ac:dyDescent="0.25">
      <c r="A90" s="1"/>
      <c r="B90" s="1"/>
      <c r="C90" s="1"/>
      <c r="D90" s="1"/>
      <c r="E90" s="1"/>
      <c r="F90" s="1"/>
      <c r="G90" s="1"/>
      <c r="H90" s="1"/>
      <c r="I90" s="1"/>
      <c r="J90" s="1"/>
      <c r="K90" s="1"/>
      <c r="L90" s="1"/>
      <c r="M90" s="1"/>
      <c r="P90" s="52" t="s">
        <v>86</v>
      </c>
      <c r="Q90" s="52" t="s">
        <v>86</v>
      </c>
      <c r="R90" s="52">
        <v>725</v>
      </c>
      <c r="S90" s="53">
        <v>10725</v>
      </c>
    </row>
    <row r="91" spans="1:19" s="50" customFormat="1" x14ac:dyDescent="0.25">
      <c r="A91" s="1"/>
      <c r="B91" s="1"/>
      <c r="C91" s="1"/>
      <c r="D91" s="1"/>
      <c r="E91" s="1"/>
      <c r="F91" s="1"/>
      <c r="G91" s="1"/>
      <c r="H91" s="1"/>
      <c r="I91" s="1"/>
      <c r="J91" s="1"/>
      <c r="K91" s="1"/>
      <c r="L91" s="1"/>
      <c r="M91" s="1"/>
      <c r="P91" s="80" t="s">
        <v>89</v>
      </c>
      <c r="Q91" s="81" t="s">
        <v>89</v>
      </c>
      <c r="R91" s="52">
        <v>700</v>
      </c>
      <c r="S91" s="53">
        <v>10700</v>
      </c>
    </row>
    <row r="92" spans="1:19" s="50" customFormat="1" x14ac:dyDescent="0.25">
      <c r="A92" s="1"/>
      <c r="B92" s="1"/>
      <c r="C92" s="1"/>
      <c r="D92" s="1"/>
      <c r="E92" s="1"/>
      <c r="F92" s="1"/>
      <c r="G92" s="1"/>
      <c r="H92" s="1"/>
      <c r="I92" s="1"/>
      <c r="J92" s="1"/>
      <c r="K92" s="1"/>
      <c r="L92" s="1"/>
      <c r="M92" s="1"/>
      <c r="P92" s="82" t="s">
        <v>100</v>
      </c>
      <c r="Q92" s="73" t="s">
        <v>101</v>
      </c>
      <c r="R92" s="73">
        <v>500</v>
      </c>
      <c r="S92" s="74">
        <v>10500</v>
      </c>
    </row>
    <row r="93" spans="1:19" s="50" customFormat="1" x14ac:dyDescent="0.25">
      <c r="A93" s="1"/>
      <c r="B93" s="1"/>
      <c r="C93" s="1"/>
      <c r="D93" s="1"/>
      <c r="E93" s="1"/>
      <c r="F93" s="1"/>
      <c r="G93" s="1"/>
      <c r="H93" s="1"/>
      <c r="I93" s="1"/>
      <c r="J93" s="1"/>
      <c r="K93" s="1"/>
      <c r="L93" s="1"/>
      <c r="M93" s="1"/>
      <c r="P93" s="52" t="s">
        <v>65</v>
      </c>
      <c r="Q93" s="52" t="s">
        <v>42</v>
      </c>
      <c r="R93" s="52">
        <v>860</v>
      </c>
      <c r="S93" s="53">
        <v>10383</v>
      </c>
    </row>
    <row r="94" spans="1:19" s="50" customFormat="1" x14ac:dyDescent="0.25">
      <c r="A94" s="1"/>
      <c r="B94" s="1"/>
      <c r="C94" s="1"/>
      <c r="D94" s="1"/>
      <c r="E94" s="1"/>
      <c r="F94" s="1"/>
      <c r="G94" s="1"/>
      <c r="H94" s="1"/>
      <c r="I94" s="1"/>
      <c r="J94" s="1"/>
      <c r="K94" s="1"/>
      <c r="L94" s="1"/>
      <c r="M94" s="1"/>
      <c r="P94" s="82" t="s">
        <v>110</v>
      </c>
      <c r="Q94" s="73" t="s">
        <v>102</v>
      </c>
      <c r="R94" s="52">
        <v>750</v>
      </c>
      <c r="S94" s="53">
        <v>10306</v>
      </c>
    </row>
    <row r="95" spans="1:19" s="50" customFormat="1" x14ac:dyDescent="0.25">
      <c r="A95" s="1"/>
      <c r="B95" s="1"/>
      <c r="C95" s="1"/>
      <c r="D95" s="1"/>
      <c r="E95" s="1"/>
      <c r="F95" s="1"/>
      <c r="G95" s="1"/>
      <c r="H95" s="1"/>
      <c r="I95" s="1"/>
      <c r="J95" s="1"/>
      <c r="K95" s="1"/>
      <c r="L95" s="1"/>
      <c r="M95" s="1"/>
      <c r="P95" s="82" t="s">
        <v>103</v>
      </c>
      <c r="Q95" s="73" t="s">
        <v>102</v>
      </c>
      <c r="R95" s="52">
        <v>750</v>
      </c>
      <c r="S95" s="53">
        <v>110306</v>
      </c>
    </row>
    <row r="96" spans="1:19" s="50" customFormat="1" x14ac:dyDescent="0.25">
      <c r="A96" s="1"/>
      <c r="B96" s="1"/>
      <c r="C96" s="1"/>
      <c r="D96" s="1"/>
      <c r="E96" s="1"/>
      <c r="F96" s="1"/>
      <c r="G96" s="1"/>
      <c r="H96" s="1"/>
      <c r="I96" s="1"/>
      <c r="J96" s="1"/>
      <c r="K96" s="1"/>
      <c r="L96" s="1"/>
      <c r="M96" s="1"/>
      <c r="P96" s="52" t="s">
        <v>108</v>
      </c>
      <c r="Q96" s="52" t="s">
        <v>109</v>
      </c>
      <c r="R96" s="52">
        <v>999</v>
      </c>
      <c r="S96" s="53">
        <v>78999</v>
      </c>
    </row>
    <row r="97" spans="1:19" s="50" customFormat="1" x14ac:dyDescent="0.25">
      <c r="A97" s="1"/>
      <c r="B97" s="1"/>
      <c r="C97" s="1"/>
      <c r="D97" s="1"/>
      <c r="E97" s="1"/>
      <c r="F97" s="1"/>
      <c r="G97" s="1"/>
      <c r="H97" s="1"/>
      <c r="I97" s="1"/>
      <c r="J97" s="1"/>
      <c r="K97" s="1"/>
      <c r="L97" s="1"/>
      <c r="M97" s="1"/>
      <c r="P97" s="52" t="s">
        <v>66</v>
      </c>
      <c r="Q97" s="52" t="s">
        <v>43</v>
      </c>
      <c r="R97" s="52">
        <v>760</v>
      </c>
      <c r="S97" s="53">
        <v>10299</v>
      </c>
    </row>
    <row r="98" spans="1:19" s="50" customFormat="1" x14ac:dyDescent="0.25">
      <c r="A98" s="1"/>
      <c r="B98" s="1"/>
      <c r="C98" s="1"/>
      <c r="D98" s="1"/>
      <c r="E98" s="1"/>
      <c r="F98" s="1"/>
      <c r="G98" s="1"/>
      <c r="H98" s="1"/>
      <c r="I98" s="1"/>
      <c r="J98" s="1"/>
      <c r="K98" s="1"/>
      <c r="L98" s="1"/>
      <c r="M98" s="1"/>
      <c r="P98" s="79" t="s">
        <v>104</v>
      </c>
      <c r="Q98" s="79" t="s">
        <v>41</v>
      </c>
      <c r="R98" s="52">
        <v>730</v>
      </c>
      <c r="S98" s="53">
        <v>10497</v>
      </c>
    </row>
    <row r="99" spans="1:19" s="50" customFormat="1" x14ac:dyDescent="0.25">
      <c r="A99" s="1"/>
      <c r="B99" s="1"/>
      <c r="C99" s="1"/>
      <c r="D99" s="1"/>
      <c r="E99" s="1"/>
      <c r="F99" s="1"/>
      <c r="G99" s="1"/>
      <c r="H99" s="1"/>
      <c r="I99" s="1"/>
      <c r="J99" s="1"/>
      <c r="K99" s="1"/>
      <c r="L99" s="1"/>
      <c r="M99" s="1"/>
      <c r="P99" s="52" t="s">
        <v>107</v>
      </c>
      <c r="Q99" s="83" t="s">
        <v>106</v>
      </c>
      <c r="R99" s="52">
        <v>710</v>
      </c>
      <c r="S99" s="53"/>
    </row>
    <row r="100" spans="1:19" s="50" customFormat="1" x14ac:dyDescent="0.25">
      <c r="A100" s="1"/>
      <c r="B100" s="1"/>
      <c r="C100" s="1"/>
      <c r="D100" s="1"/>
      <c r="E100" s="1"/>
      <c r="F100" s="1"/>
      <c r="G100" s="1"/>
      <c r="H100" s="1"/>
      <c r="I100" s="1"/>
      <c r="J100" s="1"/>
      <c r="K100" s="1"/>
      <c r="L100" s="1"/>
      <c r="M100" s="1"/>
      <c r="P100" s="52" t="s">
        <v>69</v>
      </c>
      <c r="Q100" s="52" t="s">
        <v>67</v>
      </c>
      <c r="R100" s="52">
        <v>671</v>
      </c>
      <c r="S100" s="53">
        <v>999113</v>
      </c>
    </row>
    <row r="101" spans="1:19" s="50" customFormat="1" x14ac:dyDescent="0.25">
      <c r="A101" s="1"/>
      <c r="B101" s="1"/>
      <c r="C101" s="1"/>
      <c r="D101" s="1"/>
      <c r="E101" s="1"/>
      <c r="F101" s="1"/>
      <c r="G101" s="1"/>
      <c r="H101" s="1"/>
      <c r="I101" s="1"/>
      <c r="J101" s="1"/>
      <c r="K101" s="1"/>
      <c r="L101" s="1"/>
      <c r="M101" s="1"/>
      <c r="P101" s="52" t="s">
        <v>70</v>
      </c>
      <c r="Q101" s="52" t="s">
        <v>67</v>
      </c>
      <c r="R101" s="52">
        <v>671</v>
      </c>
      <c r="S101" s="53">
        <v>10115</v>
      </c>
    </row>
    <row r="102" spans="1:19" s="50" customFormat="1" x14ac:dyDescent="0.25">
      <c r="A102" s="1"/>
      <c r="B102" s="1"/>
      <c r="C102" s="1"/>
      <c r="D102" s="1"/>
      <c r="E102" s="1"/>
      <c r="F102" s="1"/>
      <c r="G102" s="1"/>
      <c r="H102" s="1"/>
      <c r="I102" s="1"/>
      <c r="J102" s="1"/>
      <c r="K102" s="1"/>
      <c r="L102" s="1"/>
      <c r="M102" s="1"/>
      <c r="P102" s="52" t="s">
        <v>71</v>
      </c>
      <c r="Q102" s="52" t="s">
        <v>67</v>
      </c>
      <c r="R102" s="52">
        <v>671</v>
      </c>
      <c r="S102" s="53">
        <v>999135</v>
      </c>
    </row>
    <row r="103" spans="1:19" x14ac:dyDescent="0.25">
      <c r="P103" s="52" t="s">
        <v>72</v>
      </c>
      <c r="Q103" s="52" t="s">
        <v>67</v>
      </c>
      <c r="R103" s="52">
        <v>671</v>
      </c>
      <c r="S103" s="53">
        <v>10145</v>
      </c>
    </row>
    <row r="104" spans="1:19" x14ac:dyDescent="0.25">
      <c r="P104" s="52" t="s">
        <v>73</v>
      </c>
      <c r="Q104" s="52" t="s">
        <v>67</v>
      </c>
      <c r="R104" s="52">
        <v>671</v>
      </c>
      <c r="S104" s="53">
        <v>999125</v>
      </c>
    </row>
    <row r="105" spans="1:19" ht="27.75" customHeight="1" x14ac:dyDescent="0.25">
      <c r="P105" s="52" t="s">
        <v>74</v>
      </c>
      <c r="Q105" s="52" t="s">
        <v>80</v>
      </c>
      <c r="R105" s="52">
        <v>670</v>
      </c>
      <c r="S105" s="53">
        <v>999155</v>
      </c>
    </row>
    <row r="106" spans="1:19" ht="27.75" customHeight="1" x14ac:dyDescent="0.25">
      <c r="P106" s="52" t="s">
        <v>75</v>
      </c>
      <c r="Q106" s="52" t="s">
        <v>80</v>
      </c>
      <c r="R106" s="52">
        <v>670</v>
      </c>
      <c r="S106" s="53">
        <v>110049</v>
      </c>
    </row>
    <row r="107" spans="1:19" ht="27.75" customHeight="1" x14ac:dyDescent="0.25">
      <c r="P107" s="52" t="s">
        <v>75</v>
      </c>
      <c r="Q107" s="52" t="s">
        <v>80</v>
      </c>
      <c r="R107" s="52">
        <v>670</v>
      </c>
      <c r="S107" s="53">
        <v>550047</v>
      </c>
    </row>
    <row r="108" spans="1:19" ht="27.75" customHeight="1" x14ac:dyDescent="0.25">
      <c r="P108" s="84" t="s">
        <v>76</v>
      </c>
      <c r="Q108" s="52" t="s">
        <v>67</v>
      </c>
      <c r="R108" s="52">
        <v>671</v>
      </c>
      <c r="S108" s="53">
        <v>10158</v>
      </c>
    </row>
    <row r="109" spans="1:19" ht="27.75" customHeight="1" x14ac:dyDescent="0.25"/>
    <row r="110" spans="1:19" ht="27.75" customHeight="1" x14ac:dyDescent="0.25"/>
    <row r="111" spans="1:19" ht="27.75" customHeight="1" x14ac:dyDescent="0.25"/>
    <row r="112" spans="1:19" ht="27.75" customHeight="1" x14ac:dyDescent="0.25"/>
    <row r="113" ht="27.75" customHeight="1" x14ac:dyDescent="0.25"/>
    <row r="114" ht="27.75" customHeight="1" x14ac:dyDescent="0.25"/>
    <row r="115" ht="27.75" customHeight="1" x14ac:dyDescent="0.25"/>
    <row r="116" ht="27.75" customHeight="1" x14ac:dyDescent="0.25"/>
    <row r="117" ht="27.75" customHeight="1" x14ac:dyDescent="0.25"/>
    <row r="118" ht="27.75" customHeight="1" x14ac:dyDescent="0.25"/>
    <row r="119" ht="27.75" customHeight="1" x14ac:dyDescent="0.25"/>
    <row r="120" ht="27.75" customHeight="1" x14ac:dyDescent="0.25"/>
    <row r="121" ht="27.75" customHeight="1" x14ac:dyDescent="0.25"/>
    <row r="122" ht="27.75" customHeight="1" x14ac:dyDescent="0.25"/>
    <row r="123" ht="27.75" customHeight="1" x14ac:dyDescent="0.25"/>
    <row r="124" ht="27.75" customHeight="1" x14ac:dyDescent="0.25"/>
    <row r="125" ht="27.75" customHeight="1" x14ac:dyDescent="0.25"/>
    <row r="126" ht="27.75" customHeight="1" x14ac:dyDescent="0.25"/>
    <row r="127" ht="27.75" customHeight="1" x14ac:dyDescent="0.25"/>
    <row r="128" ht="27.75" customHeight="1" x14ac:dyDescent="0.25"/>
    <row r="129" ht="27.75" customHeight="1" x14ac:dyDescent="0.25"/>
    <row r="130" ht="27.75" customHeight="1" x14ac:dyDescent="0.25"/>
    <row r="131" ht="27.75" customHeight="1" x14ac:dyDescent="0.25"/>
    <row r="132" ht="27.75" customHeight="1" x14ac:dyDescent="0.25"/>
    <row r="133" ht="27.75" customHeight="1" x14ac:dyDescent="0.25"/>
    <row r="134" ht="27.75" customHeight="1" x14ac:dyDescent="0.25"/>
    <row r="135" ht="27.75" customHeight="1" x14ac:dyDescent="0.25"/>
    <row r="136" ht="27.75" customHeight="1" x14ac:dyDescent="0.25"/>
    <row r="137" ht="27.75" customHeight="1" x14ac:dyDescent="0.25"/>
    <row r="138" ht="27.75" customHeight="1" x14ac:dyDescent="0.25"/>
    <row r="139" ht="27.75" customHeight="1" x14ac:dyDescent="0.25"/>
    <row r="140" ht="27.75" customHeight="1" x14ac:dyDescent="0.25"/>
    <row r="141" ht="27.75" customHeight="1" x14ac:dyDescent="0.25"/>
    <row r="142" ht="27.75" customHeight="1" x14ac:dyDescent="0.25"/>
    <row r="143" ht="27.75" customHeight="1" x14ac:dyDescent="0.25"/>
    <row r="144" ht="27.75" customHeight="1" x14ac:dyDescent="0.25"/>
    <row r="145" ht="27.75" customHeight="1" x14ac:dyDescent="0.25"/>
    <row r="146" ht="27.75" customHeight="1" x14ac:dyDescent="0.25"/>
    <row r="147" ht="27.75" customHeight="1" x14ac:dyDescent="0.25"/>
    <row r="148" ht="27.75" customHeight="1" x14ac:dyDescent="0.25"/>
    <row r="149" ht="27.75" customHeight="1" x14ac:dyDescent="0.25"/>
    <row r="150" ht="27.75" customHeight="1" x14ac:dyDescent="0.25"/>
    <row r="151" ht="27.75" customHeight="1" x14ac:dyDescent="0.25"/>
    <row r="152" ht="27.75" customHeight="1" x14ac:dyDescent="0.25"/>
    <row r="153" ht="27.75" customHeight="1" x14ac:dyDescent="0.25"/>
    <row r="154" ht="27.75" customHeight="1" x14ac:dyDescent="0.25"/>
    <row r="155" ht="27.75" customHeight="1" x14ac:dyDescent="0.25"/>
  </sheetData>
  <sheetProtection algorithmName="SHA-512" hashValue="4fPq9jtv6X4Vv7DJEYkQloL582uvkKjlfpg24rlR6L3uF/etTfJZWsnsqoxdPuaphvInFwU44+1f5XXXGkKz8g==" saltValue="NBPbcZabNpsW/4FiAIjlBA==" spinCount="100000" sheet="1" objects="1" scenarios="1" selectLockedCells="1"/>
  <mergeCells count="63">
    <mergeCell ref="A11:M11"/>
    <mergeCell ref="A12:M12"/>
    <mergeCell ref="C69:I69"/>
    <mergeCell ref="K69:M69"/>
    <mergeCell ref="B42:H42"/>
    <mergeCell ref="K55:K63"/>
    <mergeCell ref="L55:M63"/>
    <mergeCell ref="A54:A63"/>
    <mergeCell ref="I61:J63"/>
    <mergeCell ref="K40:M40"/>
    <mergeCell ref="B36:H36"/>
    <mergeCell ref="B37:M37"/>
    <mergeCell ref="J36:M36"/>
    <mergeCell ref="E55:H57"/>
    <mergeCell ref="I55:J57"/>
    <mergeCell ref="K41:M41"/>
    <mergeCell ref="K42:M42"/>
    <mergeCell ref="A51:M51"/>
    <mergeCell ref="B54:D54"/>
    <mergeCell ref="E54:H54"/>
    <mergeCell ref="I54:J54"/>
    <mergeCell ref="L54:M54"/>
    <mergeCell ref="A9:J9"/>
    <mergeCell ref="A10:J10"/>
    <mergeCell ref="I18:J18"/>
    <mergeCell ref="E18:H18"/>
    <mergeCell ref="A18:A30"/>
    <mergeCell ref="B18:D18"/>
    <mergeCell ref="E22:H24"/>
    <mergeCell ref="E19:H21"/>
    <mergeCell ref="I19:J21"/>
    <mergeCell ref="I22:J24"/>
    <mergeCell ref="E25:H27"/>
    <mergeCell ref="I25:J27"/>
    <mergeCell ref="E28:H30"/>
    <mergeCell ref="I28:J30"/>
    <mergeCell ref="A14:F14"/>
    <mergeCell ref="G14:J14"/>
    <mergeCell ref="K34:M34"/>
    <mergeCell ref="E39:H39"/>
    <mergeCell ref="K32:M32"/>
    <mergeCell ref="K14:M14"/>
    <mergeCell ref="L18:M18"/>
    <mergeCell ref="K19:K30"/>
    <mergeCell ref="L19:M30"/>
    <mergeCell ref="B34:I34"/>
    <mergeCell ref="E38:H38"/>
    <mergeCell ref="K10:M10"/>
    <mergeCell ref="G68:I68"/>
    <mergeCell ref="C66:F66"/>
    <mergeCell ref="C67:F67"/>
    <mergeCell ref="C68:F68"/>
    <mergeCell ref="B32:I32"/>
    <mergeCell ref="G66:I66"/>
    <mergeCell ref="G67:I67"/>
    <mergeCell ref="E61:H63"/>
    <mergeCell ref="B41:I41"/>
    <mergeCell ref="E58:H60"/>
    <mergeCell ref="I58:J60"/>
    <mergeCell ref="B65:M65"/>
    <mergeCell ref="K67:M67"/>
    <mergeCell ref="K66:M66"/>
    <mergeCell ref="K68:M68"/>
  </mergeCells>
  <conditionalFormatting sqref="A18:A30">
    <cfRule type="expression" dxfId="9" priority="5">
      <formula>$A$18&lt;&gt;""</formula>
    </cfRule>
  </conditionalFormatting>
  <conditionalFormatting sqref="A54:A63">
    <cfRule type="expression" dxfId="8" priority="4">
      <formula>$A$54&lt;&gt;""</formula>
    </cfRule>
  </conditionalFormatting>
  <conditionalFormatting sqref="A10">
    <cfRule type="expression" dxfId="7" priority="3">
      <formula>$A$10="&lt;Please make your selection using the dropdown&gt;"</formula>
    </cfRule>
  </conditionalFormatting>
  <conditionalFormatting sqref="J36:M36">
    <cfRule type="expression" dxfId="6" priority="2">
      <formula>$J$36&lt;&gt;""</formula>
    </cfRule>
  </conditionalFormatting>
  <dataValidations count="1">
    <dataValidation type="list" allowBlank="1" showInputMessage="1" showErrorMessage="1" sqref="A10:J10" xr:uid="{00000000-0002-0000-0000-000000000000}">
      <formula1>$P$81:$P$108</formula1>
    </dataValidation>
  </dataValidations>
  <hyperlinks>
    <hyperlink ref="E46" r:id="rId1" xr:uid="{00000000-0004-0000-0000-000000000000}"/>
    <hyperlink ref="F47" r:id="rId2" display="https://insurance.az.gov/insurers/taxes/ahcccs-contractor" xr:uid="{00000000-0004-0000-0000-000001000000}"/>
    <hyperlink ref="F45" r:id="rId3" xr:uid="{00000000-0004-0000-0000-000002000000}"/>
  </hyperlinks>
  <pageMargins left="0.5" right="0.25" top="0.5" bottom="0.5" header="0.3" footer="0.3"/>
  <pageSetup orientation="portrait" r:id="rId4"/>
  <headerFooter>
    <oddFooter>&amp;L&amp;9Printed &amp;D @ &amp;T&amp;RForm E-AHCCCS (v. 20181206) | Page &amp;P of &amp;N</oddFooter>
  </headerFooter>
  <rowBreaks count="1" manualBreakCount="1">
    <brk id="48" max="16383" man="1"/>
  </rowBreaks>
  <drawing r:id="rId5"/>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24</vt:i4>
      </vt:variant>
    </vt:vector>
  </HeadingPairs>
  <TitlesOfParts>
    <vt:vector size="25" baseType="lpstr">
      <vt:lpstr>Form E-TAX</vt:lpstr>
      <vt:lpstr>_26</vt:lpstr>
      <vt:lpstr>_AmtDue</vt:lpstr>
      <vt:lpstr>_ID</vt:lpstr>
      <vt:lpstr>_InsurerName</vt:lpstr>
      <vt:lpstr>_INT</vt:lpstr>
      <vt:lpstr>_INTmap</vt:lpstr>
      <vt:lpstr>_PayCode</vt:lpstr>
      <vt:lpstr>_PayCodePQ</vt:lpstr>
      <vt:lpstr>_PEN</vt:lpstr>
      <vt:lpstr>_Period</vt:lpstr>
      <vt:lpstr>_PeriodPQ</vt:lpstr>
      <vt:lpstr>_QT</vt:lpstr>
      <vt:lpstr>_QTA</vt:lpstr>
      <vt:lpstr>_taxamt</vt:lpstr>
      <vt:lpstr>_taxamtpq</vt:lpstr>
      <vt:lpstr>_TaxYear</vt:lpstr>
      <vt:lpstr>ckno</vt:lpstr>
      <vt:lpstr>enttyp</vt:lpstr>
      <vt:lpstr>naic</vt:lpstr>
      <vt:lpstr>prepareremail</vt:lpstr>
      <vt:lpstr>preparername</vt:lpstr>
      <vt:lpstr>preparerphone</vt:lpstr>
      <vt:lpstr>'Form E-TAX'!Print_Area</vt:lpstr>
      <vt:lpstr>version</vt:lpstr>
    </vt:vector>
  </TitlesOfParts>
  <Company>AZDOI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B. Greenberg</dc:creator>
  <cp:lastModifiedBy>Jerri Carriveau</cp:lastModifiedBy>
  <cp:lastPrinted>2016-09-30T17:20:10Z</cp:lastPrinted>
  <dcterms:created xsi:type="dcterms:W3CDTF">2014-08-01T00:43:46Z</dcterms:created>
  <dcterms:modified xsi:type="dcterms:W3CDTF">2022-01-04T17:53:41Z</dcterms:modified>
</cp:coreProperties>
</file>