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151473\Downloads\"/>
    </mc:Choice>
  </mc:AlternateContent>
  <xr:revisionPtr revIDLastSave="0" documentId="8_{E754DD4C-1A9A-4809-A735-88FBE56068FD}" xr6:coauthVersionLast="36" xr6:coauthVersionMax="36" xr10:uidLastSave="{00000000-0000-0000-0000-000000000000}"/>
  <workbookProtection workbookAlgorithmName="SHA-512" workbookHashValue="DSQDoAftg/o6CVHjrQNFUBDsbcTfQmMnPgJ5OVAtRGFDMBHxWPC+k6hrpH5kj8F5/MFekGqK+Fnpl0A7gkB2Mw==" workbookSaltValue="D5/oPQpxbZ6+uEqjTjr+Tw==" workbookSpinCount="100000" lockStructure="1"/>
  <bookViews>
    <workbookView xWindow="-120" yWindow="-120" windowWidth="29040" windowHeight="15840" xr2:uid="{00000000-000D-0000-FFFF-FFFF00000000}"/>
  </bookViews>
  <sheets>
    <sheet name="FormETAX" sheetId="1" r:id="rId1"/>
  </sheets>
  <definedNames>
    <definedName name="_04">FormETAX!$H$43</definedName>
    <definedName name="_05">FormETAX!$J$44</definedName>
    <definedName name="_07">FormETAX!$H$44</definedName>
    <definedName name="_09">FormETAX!$J$42</definedName>
    <definedName name="_46">FormETAX!$H$42</definedName>
    <definedName name="_AH">FormETAX!$G$173</definedName>
    <definedName name="_AH_OS">FormETAX!$H$120</definedName>
    <definedName name="_AHT">FormETAX!$I$174</definedName>
    <definedName name="_AL">FormETAX!$G$137</definedName>
    <definedName name="_ALO">FormETAX!$G$139</definedName>
    <definedName name="_ANNSTMT">FormETAX!$I$32</definedName>
    <definedName name="_BusType">FormETAX!$G$12</definedName>
    <definedName name="_CHG">FormETAX!$C$41</definedName>
    <definedName name="_CP">FormETAX!$G$146</definedName>
    <definedName name="_CPO">FormETAX!$G$148</definedName>
    <definedName name="_DIV">FormETAX!$C$42</definedName>
    <definedName name="_Domicile">FormETAX!$A$14</definedName>
    <definedName name="_EntType">FormETAX!$J$12</definedName>
    <definedName name="_F1">FormETAX!$G$151</definedName>
    <definedName name="_F1T">FormETAX!$I$152</definedName>
    <definedName name="_F2">FormETAX!$G$149</definedName>
    <definedName name="_F2T">FormETAX!$I$150</definedName>
    <definedName name="_FC">FormETAX!$C$43</definedName>
    <definedName name="_FE">FormETAX!$C$44</definedName>
    <definedName name="_FI">FormETAX!$G$134</definedName>
    <definedName name="_FIO">FormETAX!$G$136</definedName>
    <definedName name="_FO">FormETAX!$G$140</definedName>
    <definedName name="_FOO">FormETAX!$G$142</definedName>
    <definedName name="_FT">FormETAX!$I$153</definedName>
    <definedName name="_GE">FormETAX!$F$41</definedName>
    <definedName name="_GT">FormETAX!$I$27</definedName>
    <definedName name="_HO">FormETAX!$G$143</definedName>
    <definedName name="_HOO">FormETAX!$G$145</definedName>
    <definedName name="_IB">FormETAX!$I$29</definedName>
    <definedName name="_InsurerName">FormETAX!$C$12</definedName>
    <definedName name="_LI">FormETAX!$G$169</definedName>
    <definedName name="_LI_OS">FormETAX!$H$119</definedName>
    <definedName name="_LT">FormETAX!$I$170</definedName>
    <definedName name="_MAddr">FormETAX!$C$14</definedName>
    <definedName name="_MCity">FormETAX!$G$14</definedName>
    <definedName name="_MCX">FormETAX!$F$42</definedName>
    <definedName name="_MState">FormETAX!$I$14</definedName>
    <definedName name="_MZIP">FormETAX!$J$14</definedName>
    <definedName name="_NAIC">FormETAX!$A$12</definedName>
    <definedName name="_OriginalReport">FormETAX!$H$6</definedName>
    <definedName name="_OS">FormETAX!$F$43</definedName>
    <definedName name="_PC">FormETAX!$G$161</definedName>
    <definedName name="_PC_OS">FormETAX!$H$118</definedName>
    <definedName name="_PCT">FormETAX!$I$162</definedName>
    <definedName name="_PMT_69">FormETAX!$I$35</definedName>
    <definedName name="_PreparerEmail">FormETAX!$E$19</definedName>
    <definedName name="_PreparerName">FormETAX!$A$19</definedName>
    <definedName name="_PreparerPhone">FormETAX!$J$19</definedName>
    <definedName name="_REN">FormETAX!$I$31</definedName>
    <definedName name="_RT">FormETAX!$I$30</definedName>
    <definedName name="_SG">FormETAX!$H$41</definedName>
    <definedName name="_SSA">FormETAX!$J$181</definedName>
    <definedName name="_SSB">FormETAX!$J$182</definedName>
    <definedName name="_SSC">FormETAX!$J$183</definedName>
    <definedName name="_SSD">FormETAX!$J$184</definedName>
    <definedName name="_SSE">FormETAX!$J$185</definedName>
    <definedName name="_SSF">FormETAX!$J$186</definedName>
    <definedName name="_SSZ">FormETAX!$J$187</definedName>
    <definedName name="_SVCCHG">FormETAX!$E$123</definedName>
    <definedName name="_TaxYear">FormETAX!$K$3</definedName>
    <definedName name="_TC">FormETAX!$I$28</definedName>
    <definedName name="_TIP">FormETAX!$I$34</definedName>
    <definedName name="_VE">FormETAX!$G$165</definedName>
    <definedName name="_VT">FormETAX!$I$166</definedName>
    <definedName name="_WC">FormETAX!$F$44</definedName>
    <definedName name="paycd_AS">FormETAX!$K$32</definedName>
    <definedName name="paycd_REN">FormETAX!$K$31</definedName>
    <definedName name="_xlnm.Print_Area" localSheetId="0">FormETAX!$A$1:$K$190</definedName>
    <definedName name="version">FormETAX!$L$1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D351" i="1" l="1"/>
  <c r="BD352" i="1" s="1"/>
  <c r="BD353" i="1" s="1"/>
  <c r="BD354" i="1" s="1"/>
  <c r="BD355" i="1" s="1"/>
  <c r="AQ312" i="1"/>
  <c r="AR312" i="1" s="1"/>
  <c r="AS312" i="1" s="1"/>
  <c r="AT312" i="1" s="1"/>
  <c r="AU312" i="1" s="1"/>
  <c r="AV312" i="1" s="1"/>
  <c r="AW312" i="1" s="1"/>
  <c r="AX312" i="1" s="1"/>
  <c r="AY312" i="1" s="1"/>
  <c r="AZ312" i="1" s="1"/>
  <c r="AG310" i="1"/>
  <c r="AH310" i="1" s="1"/>
  <c r="B186" i="1"/>
  <c r="A186" i="1"/>
  <c r="B185" i="1"/>
  <c r="A185" i="1"/>
  <c r="A135" i="1"/>
  <c r="A136" i="1" s="1"/>
  <c r="A137" i="1" s="1"/>
  <c r="A138" i="1" s="1"/>
  <c r="B134" i="1"/>
  <c r="G118" i="1"/>
  <c r="F118" i="1"/>
  <c r="E118" i="1"/>
  <c r="J117" i="1"/>
  <c r="J116" i="1"/>
  <c r="J115" i="1"/>
  <c r="J114" i="1"/>
  <c r="J113" i="1"/>
  <c r="J112" i="1"/>
  <c r="J111" i="1"/>
  <c r="J110" i="1"/>
  <c r="J108" i="1"/>
  <c r="J107" i="1"/>
  <c r="J106" i="1"/>
  <c r="J105" i="1"/>
  <c r="J104" i="1"/>
  <c r="J103" i="1"/>
  <c r="J101" i="1"/>
  <c r="J100" i="1"/>
  <c r="J99" i="1"/>
  <c r="J98" i="1"/>
  <c r="H97" i="1"/>
  <c r="J96" i="1"/>
  <c r="J95" i="1"/>
  <c r="J94" i="1"/>
  <c r="J93" i="1"/>
  <c r="J92" i="1"/>
  <c r="J91" i="1"/>
  <c r="J90" i="1"/>
  <c r="J89" i="1"/>
  <c r="G146" i="1" s="1"/>
  <c r="G148" i="1" s="1"/>
  <c r="J88" i="1"/>
  <c r="G143" i="1" s="1"/>
  <c r="J87" i="1"/>
  <c r="G140" i="1" s="1"/>
  <c r="J86" i="1"/>
  <c r="J85" i="1"/>
  <c r="J84" i="1"/>
  <c r="H83" i="1"/>
  <c r="C43" i="1" s="1"/>
  <c r="J82" i="1"/>
  <c r="H138" i="1" s="1"/>
  <c r="J81" i="1"/>
  <c r="H135" i="1" s="1"/>
  <c r="G74" i="1"/>
  <c r="G120" i="1" s="1"/>
  <c r="F74" i="1"/>
  <c r="F120" i="1" s="1"/>
  <c r="E74" i="1"/>
  <c r="E120" i="1" s="1"/>
  <c r="A70" i="1"/>
  <c r="H68" i="1"/>
  <c r="H41" i="1" s="1"/>
  <c r="H67" i="1"/>
  <c r="F41" i="1" s="1"/>
  <c r="H66" i="1"/>
  <c r="H74" i="1" s="1"/>
  <c r="H120" i="1" s="1"/>
  <c r="H65" i="1"/>
  <c r="C44" i="1" s="1"/>
  <c r="H64" i="1"/>
  <c r="F42" i="1" s="1"/>
  <c r="H63" i="1"/>
  <c r="G57" i="1"/>
  <c r="G119" i="1" s="1"/>
  <c r="F57" i="1"/>
  <c r="F119" i="1" s="1"/>
  <c r="E57" i="1"/>
  <c r="A55" i="1"/>
  <c r="J54" i="1"/>
  <c r="H53" i="1"/>
  <c r="J53" i="1" s="1"/>
  <c r="J52" i="1"/>
  <c r="H52" i="1"/>
  <c r="H57" i="1" s="1"/>
  <c r="H119" i="1" s="1"/>
  <c r="N51" i="1"/>
  <c r="J51" i="1"/>
  <c r="K46" i="1"/>
  <c r="K156" i="1" s="1"/>
  <c r="F44" i="1"/>
  <c r="H43" i="1"/>
  <c r="H42" i="1"/>
  <c r="C42" i="1"/>
  <c r="H35" i="1"/>
  <c r="M34" i="1"/>
  <c r="H34" i="1"/>
  <c r="H33" i="1"/>
  <c r="K32" i="1"/>
  <c r="H32" i="1"/>
  <c r="K31" i="1"/>
  <c r="H31" i="1"/>
  <c r="M30" i="1"/>
  <c r="H30" i="1"/>
  <c r="B30" i="1"/>
  <c r="H29" i="1"/>
  <c r="H28" i="1"/>
  <c r="H27" i="1"/>
  <c r="N12" i="1"/>
  <c r="N11" i="1"/>
  <c r="H7" i="1"/>
  <c r="H147" i="1" l="1"/>
  <c r="G134" i="1"/>
  <c r="G136" i="1" s="1"/>
  <c r="J57" i="1"/>
  <c r="G169" i="1" s="1"/>
  <c r="G137" i="1"/>
  <c r="G139" i="1" s="1"/>
  <c r="G121" i="1"/>
  <c r="G165" i="1"/>
  <c r="H144" i="1"/>
  <c r="E119" i="1"/>
  <c r="J119" i="1" s="1"/>
  <c r="G142" i="1"/>
  <c r="G145" i="1"/>
  <c r="AI310" i="1"/>
  <c r="J120" i="1"/>
  <c r="A139" i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H141" i="1"/>
  <c r="J74" i="1"/>
  <c r="G173" i="1" s="1"/>
  <c r="F121" i="1"/>
  <c r="B136" i="1"/>
  <c r="B139" i="1"/>
  <c r="B148" i="1"/>
  <c r="B135" i="1"/>
  <c r="B138" i="1"/>
  <c r="B147" i="1"/>
  <c r="H118" i="1"/>
  <c r="C41" i="1"/>
  <c r="G123" i="1"/>
  <c r="K129" i="1"/>
  <c r="K77" i="1"/>
  <c r="E121" i="1" l="1"/>
  <c r="B144" i="1"/>
  <c r="B142" i="1"/>
  <c r="B141" i="1"/>
  <c r="B145" i="1"/>
  <c r="AJ310" i="1"/>
  <c r="A151" i="1"/>
  <c r="A152" i="1" s="1"/>
  <c r="A153" i="1" s="1"/>
  <c r="H121" i="1"/>
  <c r="F43" i="1"/>
  <c r="A126" i="1"/>
  <c r="J118" i="1"/>
  <c r="J121" i="1" s="1"/>
  <c r="A161" i="1" l="1"/>
  <c r="A162" i="1" s="1"/>
  <c r="A165" i="1" s="1"/>
  <c r="A166" i="1" s="1"/>
  <c r="A169" i="1" s="1"/>
  <c r="A170" i="1" s="1"/>
  <c r="A173" i="1" s="1"/>
  <c r="A174" i="1" s="1"/>
  <c r="A176" i="1" s="1"/>
  <c r="B27" i="1" s="1"/>
  <c r="B153" i="1"/>
  <c r="AK310" i="1"/>
  <c r="B176" i="1" l="1"/>
  <c r="AL310" i="1"/>
  <c r="AM310" i="1" l="1"/>
  <c r="AN310" i="1" l="1"/>
  <c r="AO310" i="1" l="1"/>
  <c r="AP310" i="1" l="1"/>
  <c r="AQ310" i="1" l="1"/>
  <c r="G151" i="1"/>
  <c r="I152" i="1" s="1"/>
  <c r="I170" i="1"/>
  <c r="I166" i="1"/>
  <c r="B151" i="1"/>
  <c r="AR310" i="1" l="1"/>
  <c r="AS310" i="1" s="1"/>
  <c r="AT310" i="1" s="1"/>
  <c r="AU310" i="1" s="1"/>
  <c r="AV310" i="1" s="1"/>
  <c r="AW310" i="1" s="1"/>
  <c r="AX310" i="1" s="1"/>
  <c r="AY310" i="1" s="1"/>
  <c r="AZ310" i="1" s="1"/>
  <c r="B170" i="1"/>
  <c r="B174" i="1"/>
  <c r="B150" i="1"/>
  <c r="B149" i="1"/>
  <c r="B166" i="1"/>
  <c r="I174" i="1"/>
  <c r="B152" i="1"/>
  <c r="B162" i="1"/>
  <c r="G149" i="1"/>
  <c r="J44" i="1"/>
  <c r="M166" i="1"/>
  <c r="I150" i="1" l="1"/>
  <c r="I153" i="1" s="1"/>
  <c r="G161" i="1"/>
  <c r="I162" i="1" s="1"/>
  <c r="I27" i="1" l="1"/>
  <c r="I29" i="1" s="1"/>
  <c r="H44" i="1"/>
  <c r="I176" i="1"/>
  <c r="J42" i="1"/>
  <c r="M153" i="1"/>
  <c r="A38" i="1" l="1"/>
  <c r="I33" i="1"/>
  <c r="A37" i="1"/>
  <c r="I35" i="1" l="1"/>
  <c r="M35" i="1" s="1"/>
  <c r="K35" i="1"/>
  <c r="B35" i="1"/>
</calcChain>
</file>

<file path=xl/sharedStrings.xml><?xml version="1.0" encoding="utf-8"?>
<sst xmlns="http://schemas.openxmlformats.org/spreadsheetml/2006/main" count="432" uniqueCount="389">
  <si>
    <t>ANNUAL TAX AND FEES REPORT</t>
  </si>
  <si>
    <t>FORM E-TAX</t>
  </si>
  <si>
    <t xml:space="preserve">for the calendar year ended December 31, </t>
  </si>
  <si>
    <t>REPORT TYPE (X):</t>
  </si>
  <si>
    <r>
      <rPr>
        <sz val="8"/>
        <color rgb="FF000000"/>
        <rFont val="Arial"/>
        <family val="2"/>
      </rPr>
      <t>Delete the "X" if amended</t>
    </r>
    <r>
      <rPr>
        <sz val="12"/>
        <color rgb="FF000000"/>
        <rFont val="Arial"/>
        <family val="2"/>
      </rPr>
      <t xml:space="preserve"> ►</t>
    </r>
  </si>
  <si>
    <t>Original Report</t>
  </si>
  <si>
    <t>Amended Report</t>
  </si>
  <si>
    <t>PART A.  INFORMATION ABOUT THE INSURER</t>
  </si>
  <si>
    <t>NAIC</t>
  </si>
  <si>
    <t>Insurer Name</t>
  </si>
  <si>
    <t>Business Type Code</t>
  </si>
  <si>
    <t>Entity Type Code</t>
  </si>
  <si>
    <t>Domicile</t>
  </si>
  <si>
    <t>Mailing Address for Tax/Fee Refunds</t>
  </si>
  <si>
    <t>City</t>
  </si>
  <si>
    <t>State</t>
  </si>
  <si>
    <t>ZIP Code</t>
  </si>
  <si>
    <t>PART B.  INFORMATION ABOUT THE PREPARER - Required*</t>
  </si>
  <si>
    <r>
      <t xml:space="preserve">*You must provide information for a </t>
    </r>
    <r>
      <rPr>
        <b/>
        <u/>
        <sz val="12"/>
        <color rgb="FF000000"/>
        <rFont val="Arial Narrow"/>
        <family val="2"/>
      </rPr>
      <t>specific individual</t>
    </r>
    <r>
      <rPr>
        <b/>
        <sz val="12"/>
        <color rgb="FF000000"/>
        <rFont val="Arial Narrow"/>
        <family val="2"/>
      </rPr>
      <t xml:space="preserve"> we can contact if we have questions.</t>
    </r>
  </si>
  <si>
    <t>Name of Report Preparer</t>
  </si>
  <si>
    <t>Preparer's Email Address</t>
  </si>
  <si>
    <t>Phone Number</t>
  </si>
  <si>
    <t>Mailing Address</t>
  </si>
  <si>
    <t>PART C.  SUMMARY OF THE AMOUNT YOU OWE OR THE REFUND DUE TO YOU</t>
  </si>
  <si>
    <t xml:space="preserve">    1</t>
  </si>
  <si>
    <t xml:space="preserve">  GT</t>
  </si>
  <si>
    <t xml:space="preserve">    2</t>
  </si>
  <si>
    <t xml:space="preserve">  TC</t>
  </si>
  <si>
    <t xml:space="preserve">    3</t>
  </si>
  <si>
    <t xml:space="preserve">   IB</t>
  </si>
  <si>
    <t xml:space="preserve">    4</t>
  </si>
  <si>
    <t xml:space="preserve"> RT:4</t>
  </si>
  <si>
    <t xml:space="preserve">    5</t>
  </si>
  <si>
    <t xml:space="preserve">    6</t>
  </si>
  <si>
    <t xml:space="preserve">    7</t>
  </si>
  <si>
    <t xml:space="preserve">    8</t>
  </si>
  <si>
    <t>TIP:(46)</t>
  </si>
  <si>
    <t xml:space="preserve">    9</t>
  </si>
  <si>
    <t>CHG</t>
  </si>
  <si>
    <t>GE</t>
  </si>
  <si>
    <t>SG</t>
  </si>
  <si>
    <t>DIV</t>
  </si>
  <si>
    <t>MCX</t>
  </si>
  <si>
    <t>FC</t>
  </si>
  <si>
    <t>OS</t>
  </si>
  <si>
    <t>FE</t>
  </si>
  <si>
    <t>WC</t>
  </si>
  <si>
    <t>Code 07</t>
  </si>
  <si>
    <t xml:space="preserve">PART D.  ANNUAL STATEMENT - ARIZONA STATE PAGE DATA </t>
  </si>
  <si>
    <t>(a)</t>
  </si>
  <si>
    <t>(b)</t>
  </si>
  <si>
    <t>(c)</t>
  </si>
  <si>
    <t>(d)</t>
  </si>
  <si>
    <t xml:space="preserve">(e) </t>
  </si>
  <si>
    <t>Line of Business</t>
  </si>
  <si>
    <t>Total Written Premium</t>
  </si>
  <si>
    <t>Finance/Srvc Charges*</t>
  </si>
  <si>
    <t>Dividends**</t>
  </si>
  <si>
    <t>Other Subtractions</t>
  </si>
  <si>
    <r>
      <t xml:space="preserve">Taxable Amount </t>
    </r>
    <r>
      <rPr>
        <b/>
        <sz val="9"/>
        <color rgb="FF000000"/>
        <rFont val="Arial Narrow"/>
        <family val="2"/>
      </rPr>
      <t>(a)+(b)-(c)-(d)</t>
    </r>
  </si>
  <si>
    <t xml:space="preserve">LI01    </t>
  </si>
  <si>
    <t>Life</t>
  </si>
  <si>
    <t xml:space="preserve">LI02    </t>
  </si>
  <si>
    <t>Annuity considerations (total)</t>
  </si>
  <si>
    <t xml:space="preserve">LI03    </t>
  </si>
  <si>
    <t>Deposit-type contract funds</t>
  </si>
  <si>
    <t xml:space="preserve">LI04    </t>
  </si>
  <si>
    <t>Other considerations (describe)</t>
  </si>
  <si>
    <t>LIFE INSURANCE AND ANNUITIES SUBTOTAL</t>
  </si>
  <si>
    <t>AH00</t>
  </si>
  <si>
    <t>Total accident &amp; health premiums (Sum of Annual Statement Lines 13 through 15.8 for P&amp;C insurers)</t>
  </si>
  <si>
    <t xml:space="preserve">AH15.6 </t>
  </si>
  <si>
    <t>Medicare Title XVIII (tax exempt)</t>
  </si>
  <si>
    <t>AHMA</t>
  </si>
  <si>
    <t>Medicare Advantage (42CFR422.404-exempt)</t>
  </si>
  <si>
    <t xml:space="preserve">AH15.8 </t>
  </si>
  <si>
    <t>Federal employees health benefits (tax exempt)</t>
  </si>
  <si>
    <t>AHMD</t>
  </si>
  <si>
    <t>Medicaid Title XIX (AHCCCS contractors must file Form E-AHCCCS rather than Form E-TAX to calculate Medicaid premium tax)</t>
  </si>
  <si>
    <t>SCAH</t>
  </si>
  <si>
    <t>Service corporation premiums for premiums received from federal, state and municipal governments or political subdivisions (ARS § 20-837(A)).</t>
  </si>
  <si>
    <t>AHP</t>
  </si>
  <si>
    <t>AHO</t>
  </si>
  <si>
    <t>Other A&amp;H subtraction (describe)</t>
  </si>
  <si>
    <t>ACCIDENT AND HEALTH SUBTOTAL</t>
  </si>
  <si>
    <t>**Dividends paid to policyholders or added to premium written</t>
  </si>
  <si>
    <t>PART D.  ANNUAL STATEMENT - ARIZONA STATE PAGE DATA (continued)</t>
  </si>
  <si>
    <t xml:space="preserve">PC01    </t>
  </si>
  <si>
    <t>Fire</t>
  </si>
  <si>
    <t xml:space="preserve">PC02.1 </t>
  </si>
  <si>
    <t>Allied lines</t>
  </si>
  <si>
    <t xml:space="preserve">PC02.2 </t>
  </si>
  <si>
    <t>Multiple peril crop (tax exempt)</t>
  </si>
  <si>
    <t xml:space="preserve">PC02.3 </t>
  </si>
  <si>
    <t>Federal flood</t>
  </si>
  <si>
    <t xml:space="preserve">PC02.4 </t>
  </si>
  <si>
    <t>Private crop</t>
  </si>
  <si>
    <t xml:space="preserve">PC03    </t>
  </si>
  <si>
    <t>Farmowners multi-peril</t>
  </si>
  <si>
    <t xml:space="preserve">PC04    </t>
  </si>
  <si>
    <t>Homeowners multi-peril</t>
  </si>
  <si>
    <t xml:space="preserve">PC05.1 </t>
  </si>
  <si>
    <t>Commercial multi-peril non-liability</t>
  </si>
  <si>
    <t xml:space="preserve">PC05.2 </t>
  </si>
  <si>
    <t>Commercial multi-peril liability</t>
  </si>
  <si>
    <t xml:space="preserve">PC06    </t>
  </si>
  <si>
    <t>Mortgage guaranty</t>
  </si>
  <si>
    <t xml:space="preserve">PC08    </t>
  </si>
  <si>
    <t>Ocean marine</t>
  </si>
  <si>
    <t xml:space="preserve">PC09    </t>
  </si>
  <si>
    <t>Inland marine</t>
  </si>
  <si>
    <t xml:space="preserve">PC10    </t>
  </si>
  <si>
    <t>Financial guaranty</t>
  </si>
  <si>
    <t xml:space="preserve">PC11    </t>
  </si>
  <si>
    <t>Medical professional liability</t>
  </si>
  <si>
    <t xml:space="preserve">PC12    </t>
  </si>
  <si>
    <t>Earthquake</t>
  </si>
  <si>
    <t xml:space="preserve">PC16   </t>
  </si>
  <si>
    <t>Workers' compensation (ICA-taxed)</t>
  </si>
  <si>
    <t xml:space="preserve">PC17.1 </t>
  </si>
  <si>
    <t>Other liability - occurrence</t>
  </si>
  <si>
    <t xml:space="preserve">PC17.2 </t>
  </si>
  <si>
    <t>Other liability - claims-made</t>
  </si>
  <si>
    <t xml:space="preserve">PC17.3 </t>
  </si>
  <si>
    <t>Other workers' compensation</t>
  </si>
  <si>
    <t xml:space="preserve">PC18   </t>
  </si>
  <si>
    <t>Products liability</t>
  </si>
  <si>
    <t xml:space="preserve">PC19.1 </t>
  </si>
  <si>
    <t>Private passenger (PP) auto no-fault</t>
  </si>
  <si>
    <t xml:space="preserve">PC19.2 </t>
  </si>
  <si>
    <t>Other PP auto liability</t>
  </si>
  <si>
    <t xml:space="preserve">PC19.3 </t>
  </si>
  <si>
    <t>Commercial auto no-fault</t>
  </si>
  <si>
    <t xml:space="preserve">PC19.4 </t>
  </si>
  <si>
    <t>Other commercial auto liability</t>
  </si>
  <si>
    <t xml:space="preserve">PC21.1 </t>
  </si>
  <si>
    <t>PP auto physical damage</t>
  </si>
  <si>
    <t xml:space="preserve">PC21.2 </t>
  </si>
  <si>
    <t>Commercial auto physical damage</t>
  </si>
  <si>
    <t xml:space="preserve">PC22    </t>
  </si>
  <si>
    <t>Aircraft</t>
  </si>
  <si>
    <t xml:space="preserve">PC23    </t>
  </si>
  <si>
    <t>Fidelity</t>
  </si>
  <si>
    <t xml:space="preserve">PC24    </t>
  </si>
  <si>
    <t>Surety</t>
  </si>
  <si>
    <t xml:space="preserve">PC26    </t>
  </si>
  <si>
    <t>Burglary and theft</t>
  </si>
  <si>
    <t xml:space="preserve">PC27    </t>
  </si>
  <si>
    <t>Boiler and machinery</t>
  </si>
  <si>
    <t xml:space="preserve">PC28    </t>
  </si>
  <si>
    <t>Credit</t>
  </si>
  <si>
    <t xml:space="preserve">PC30    </t>
  </si>
  <si>
    <t>Warranty</t>
  </si>
  <si>
    <t xml:space="preserve">PC34    </t>
  </si>
  <si>
    <t>Aggregate write-ins for other</t>
  </si>
  <si>
    <t>PROPERTY/CASUALTY SUBTOTAL</t>
  </si>
  <si>
    <t>LIFE INSURANCE AND ANNUITIES TOTAL</t>
  </si>
  <si>
    <t>ACCIDENT AND HEALTH TOTAL</t>
  </si>
  <si>
    <t>TOTAL</t>
  </si>
  <si>
    <t>(A)   Total finance and service charges (nearest dollar)*</t>
  </si>
  <si>
    <t>*Allocate finance/service charges to lines of business.  **Dividends paid to policyholders or added to premium written</t>
  </si>
  <si>
    <t>PART E.  GROSS TAX CALCULATION</t>
  </si>
  <si>
    <t>Fire Insurance Tax [ARS § 20-224(B) and (J)]</t>
  </si>
  <si>
    <t>ARS § 20-224(J) specifies the portions of fire, homeowners, commercial multiple peril property, farmowners multiple peril, and allied lines business that are subject to fire insurance tax.  ARS § 20-224(A) requires insurers to separately report premiums they receive covering risks in Carefree and Fountain Hills (incorporated cities or towns procuring private fire company services), which are subject to a lower (0.66%) tax rate.   ARS § 20-224(C) requires insurers to reflect the cost savings from the lower tax rate in premiums charged for covering property in Carefree and Fountain Hills.</t>
  </si>
  <si>
    <t>FI</t>
  </si>
  <si>
    <t>FIO</t>
  </si>
  <si>
    <t>Allied lines taxable amount</t>
  </si>
  <si>
    <t>AL</t>
  </si>
  <si>
    <t>ALO</t>
  </si>
  <si>
    <t>Farmowners multi-peril taxable amount</t>
  </si>
  <si>
    <t>FO</t>
  </si>
  <si>
    <t>FOO</t>
  </si>
  <si>
    <t>Homeowners multi-peril taxable amount</t>
  </si>
  <si>
    <t>HO</t>
  </si>
  <si>
    <t>HOO</t>
  </si>
  <si>
    <t>Commercial multi-peril non-liability taxable amount</t>
  </si>
  <si>
    <t>CP</t>
  </si>
  <si>
    <t>CPO</t>
  </si>
  <si>
    <t>F2</t>
  </si>
  <si>
    <t>F2T</t>
  </si>
  <si>
    <t>F1</t>
  </si>
  <si>
    <t>F1T</t>
  </si>
  <si>
    <t>Property and Casualty Insurance Tax [ARS § 20-224(B)]</t>
  </si>
  <si>
    <t>Taxable amount of PROPERTY/CASUALTY INSURANCE</t>
  </si>
  <si>
    <t>PC</t>
  </si>
  <si>
    <t>PCT</t>
  </si>
  <si>
    <t>Additional Tax on Vehicle Insurance [ARS § 20-224.01]</t>
  </si>
  <si>
    <t>Taxable amount for vehicle insurance (Part D-1, sum of Lines 19.1 through 21.2)</t>
  </si>
  <si>
    <t>VE</t>
  </si>
  <si>
    <t>Life Insurance and Annuities [ARS § 20-224(B)]</t>
  </si>
  <si>
    <t>Taxable amount of LIFE INSURANCE AND ANNUITIES</t>
  </si>
  <si>
    <t>LI</t>
  </si>
  <si>
    <t>LT</t>
  </si>
  <si>
    <t>Health Insurance [ARS §§ 20-224(B), 20-837, 20-1010, 20-1060]</t>
  </si>
  <si>
    <t>Taxable amount of HEALTH INSURANCE</t>
  </si>
  <si>
    <t>AH</t>
  </si>
  <si>
    <t>AHT</t>
  </si>
  <si>
    <t>Posts to Page 1, Part C, Line 1 ►</t>
  </si>
  <si>
    <t>SATISFACTION SURVEY</t>
  </si>
  <si>
    <t>For each of the following, please enter 1 - Strongly disagree; 2 - Disagree; 3 - Agree; 4 - Strongly agree</t>
  </si>
  <si>
    <t xml:space="preserve">a. </t>
  </si>
  <si>
    <t>Locating the forms and instructions that I needed was easy.</t>
  </si>
  <si>
    <t>SSA</t>
  </si>
  <si>
    <t xml:space="preserve">b. </t>
  </si>
  <si>
    <t>Insurance Tax Section staff responded promptly to my questions (enter "0" if you did not call us or send us e-mail)</t>
  </si>
  <si>
    <t>SSB</t>
  </si>
  <si>
    <t xml:space="preserve">c. </t>
  </si>
  <si>
    <t>Forms and instructions provided the information I needed so I could complete required tax forms.</t>
  </si>
  <si>
    <t>SSC</t>
  </si>
  <si>
    <t xml:space="preserve">d. </t>
  </si>
  <si>
    <t>This form (Form E-TAX) was understandable and easy to complete.</t>
  </si>
  <si>
    <t>SSD</t>
  </si>
  <si>
    <t>SSE</t>
  </si>
  <si>
    <t>SSF</t>
  </si>
  <si>
    <t>What can we do to make tax reporting and payment easier for you?</t>
  </si>
  <si>
    <t>ValidStateCodes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</si>
  <si>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</si>
  <si>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</si>
  <si>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</si>
  <si>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</si>
  <si>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</si>
  <si>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</si>
  <si>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</si>
  <si>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</si>
  <si>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</si>
  <si>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</si>
  <si>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</si>
  <si>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</si>
  <si>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</si>
  <si>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</si>
  <si>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</si>
  <si>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</si>
  <si>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</si>
  <si>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</si>
  <si>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</si>
  <si>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</si>
  <si>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</si>
  <si>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</si>
  <si>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</si>
  <si>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</si>
  <si>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</si>
  <si>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</si>
  <si>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</si>
  <si>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</si>
  <si>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</si>
  <si>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</si>
  <si>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</si>
  <si>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</si>
  <si>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</si>
  <si>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</si>
  <si>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</si>
  <si>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</si>
  <si>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</si>
  <si>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</si>
  <si>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</si>
  <si>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</si>
  <si>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</si>
  <si>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</si>
  <si>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</si>
  <si>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</si>
  <si>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</si>
  <si>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</si>
  <si>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</si>
  <si>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</si>
  <si>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</si>
  <si>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DC</t>
  </si>
  <si>
    <t>CODE</t>
  </si>
  <si>
    <t>DESCRIPTION</t>
  </si>
  <si>
    <t>C of A</t>
  </si>
  <si>
    <t>A/S</t>
  </si>
  <si>
    <t>ACCREDITED REINSURER</t>
  </si>
  <si>
    <t>AS</t>
  </si>
  <si>
    <t>REINSURER SURPLUS/ARS 20-261.01(A)3 &amp; 6</t>
  </si>
  <si>
    <t>AT</t>
  </si>
  <si>
    <t>REINSURER TRUST/ARS 20-261.01(A)4</t>
  </si>
  <si>
    <t>ASSOCIATION CAPTIVE INSURER</t>
  </si>
  <si>
    <t>CC</t>
  </si>
  <si>
    <t>PROTECTED CELL CAPTIVE</t>
  </si>
  <si>
    <t>CE</t>
  </si>
  <si>
    <t>CERTIFICATE OF EXEMPTION ARS 20-401.05</t>
  </si>
  <si>
    <t>CI</t>
  </si>
  <si>
    <t>CASUALTY INSURER</t>
  </si>
  <si>
    <t>DI</t>
  </si>
  <si>
    <t>DISABILITY INSURER</t>
  </si>
  <si>
    <t>FB</t>
  </si>
  <si>
    <t>FRATERNAL BENEFIT SOCIETY</t>
  </si>
  <si>
    <t>HC</t>
  </si>
  <si>
    <t>HEALTH CARE SERVICES ORGANIZATION</t>
  </si>
  <si>
    <t>LD</t>
  </si>
  <si>
    <t>LIFE &amp; DISABILITY INSURER</t>
  </si>
  <si>
    <t>LIFE INSURER</t>
  </si>
  <si>
    <t>LR</t>
  </si>
  <si>
    <t>LIFE &amp; DISABILITY REINSURER</t>
  </si>
  <si>
    <t>LW</t>
  </si>
  <si>
    <t>LIFE &amp; DISABILITY REINSURER/WRITE DIRECT</t>
  </si>
  <si>
    <t>MG</t>
  </si>
  <si>
    <t>MORTGAGE GUARANTY INSURER</t>
  </si>
  <si>
    <t>ML</t>
  </si>
  <si>
    <t>MULTIPLE LINES INSURER</t>
  </si>
  <si>
    <t>MR</t>
  </si>
  <si>
    <t>MECHANICAL REIMBURSEMENT REINSURER</t>
  </si>
  <si>
    <t>PROPERTY &amp; CASUALTY INSURER</t>
  </si>
  <si>
    <t>PD</t>
  </si>
  <si>
    <t>PREPAID DENTAL PLAN ORGANIZATION</t>
  </si>
  <si>
    <t>PI</t>
  </si>
  <si>
    <t>PROPERTY INSURER</t>
  </si>
  <si>
    <t>PL</t>
  </si>
  <si>
    <t>PREPAID LEGAL INSURER</t>
  </si>
  <si>
    <t>RG</t>
  </si>
  <si>
    <t>RISK RETENTION GROUP</t>
  </si>
  <si>
    <t>SERVICE CORPORATION</t>
  </si>
  <si>
    <t>TI</t>
  </si>
  <si>
    <t>TITLE INSURER</t>
  </si>
  <si>
    <t xml:space="preserve">ASSOCIATION                             </t>
  </si>
  <si>
    <t>EB</t>
  </si>
  <si>
    <t>EMPLOYEE BENEFIT TRUST/VOLUNTARY EB ASSN</t>
  </si>
  <si>
    <t>GV</t>
  </si>
  <si>
    <t xml:space="preserve">GOVERNMENTAL                            </t>
  </si>
  <si>
    <t xml:space="preserve">INDIVIDUAL                              </t>
  </si>
  <si>
    <t>LC</t>
  </si>
  <si>
    <t xml:space="preserve">LIMITED LIABILITY COMPANY               </t>
  </si>
  <si>
    <t>LL</t>
  </si>
  <si>
    <t xml:space="preserve">LLOYDS ASSOCIATION                      </t>
  </si>
  <si>
    <t>MU</t>
  </si>
  <si>
    <t xml:space="preserve">MUTUAL INCORPORATION                    </t>
  </si>
  <si>
    <t>NP</t>
  </si>
  <si>
    <t xml:space="preserve">NON-PROFIT CORPORATION                  </t>
  </si>
  <si>
    <t>OT</t>
  </si>
  <si>
    <t xml:space="preserve">OTHER                                   </t>
  </si>
  <si>
    <t>PT</t>
  </si>
  <si>
    <t xml:space="preserve">PARTNERSHIP                             </t>
  </si>
  <si>
    <t>RE</t>
  </si>
  <si>
    <t xml:space="preserve">RECIPROCAL (INSURANCE EXCHANGE)         </t>
  </si>
  <si>
    <t>ST</t>
  </si>
  <si>
    <t xml:space="preserve">STOCK CORPORATION                       </t>
  </si>
  <si>
    <t>XR</t>
  </si>
  <si>
    <t xml:space="preserve">X-REFERENCE FILE ONLY                   </t>
  </si>
  <si>
    <t>TAX RATES</t>
  </si>
  <si>
    <t>Non-AH</t>
  </si>
  <si>
    <t>Fire-Ord</t>
  </si>
  <si>
    <t>Fire-Qual</t>
  </si>
  <si>
    <t>FIRE ALLOCATIONS</t>
  </si>
  <si>
    <t>Allied</t>
  </si>
  <si>
    <t>Farm</t>
  </si>
  <si>
    <t>CMP-P</t>
  </si>
  <si>
    <r>
      <t xml:space="preserve">(e): Taxable Amount </t>
    </r>
    <r>
      <rPr>
        <b/>
        <sz val="9"/>
        <color rgb="FF000000"/>
        <rFont val="Arial Narrow"/>
        <family val="2"/>
      </rPr>
      <t>(a)+(b)-(c)-(d)</t>
    </r>
  </si>
  <si>
    <t>Total Premium (Line AH00)</t>
  </si>
  <si>
    <t>Total Fin/Svc (Line AH00)</t>
  </si>
  <si>
    <t>Total Dividends (Line AH00)</t>
  </si>
  <si>
    <t>Total (d) Other Subtractions</t>
  </si>
  <si>
    <t>Total premium plus finance/service charges minus total dividends minus other subtractions…</t>
  </si>
  <si>
    <t>Taxable A &amp; H Premium Calculation</t>
  </si>
  <si>
    <r>
      <t xml:space="preserve">OTHER SUBTRACTIONS (Column (d) calculation): </t>
    </r>
    <r>
      <rPr>
        <sz val="9"/>
        <color rgb="FF000000"/>
        <rFont val="Arial Narrow"/>
        <family val="2"/>
      </rPr>
      <t>Of the Line AH00 total…</t>
    </r>
  </si>
  <si>
    <t>SSZ</t>
  </si>
  <si>
    <t>Overall, I was/am satisfied with the Department of Insurance Tax Section.</t>
  </si>
  <si>
    <t>Code 04</t>
  </si>
  <si>
    <t>Code 46</t>
  </si>
  <si>
    <t>Code 09</t>
  </si>
  <si>
    <t>Code 05</t>
  </si>
  <si>
    <t>FT</t>
  </si>
  <si>
    <t xml:space="preserve">PC02.5 </t>
  </si>
  <si>
    <t>Private flood</t>
  </si>
  <si>
    <r>
      <rPr>
        <b/>
        <sz val="12"/>
        <color rgb="FF000000"/>
        <rFont val="Arial Narrow"/>
        <family val="2"/>
      </rPr>
      <t xml:space="preserve">PREPARER'S ATTESTATION:  </t>
    </r>
    <r>
      <rPr>
        <sz val="12"/>
        <color rgb="FF000000"/>
        <rFont val="Arial Narrow"/>
        <family val="2"/>
      </rPr>
      <t>By submitting this Report, I hereby certify that it, including but not limited to any forms,</t>
    </r>
  </si>
  <si>
    <t>statements, schedules, spreadsheets, worksheets and other documentation, is true, complete and correct.</t>
  </si>
  <si>
    <t>Starting January 1, 2018, insurers must file and pay taxes and installments using the NAIC OPTins system</t>
  </si>
  <si>
    <t xml:space="preserve">z. </t>
  </si>
  <si>
    <r>
      <t xml:space="preserve">Total credits and offsets </t>
    </r>
    <r>
      <rPr>
        <i/>
        <sz val="10"/>
        <color rgb="FF0070C0"/>
        <rFont val="Arial Narrow"/>
        <family val="2"/>
      </rPr>
      <t>(from Form E-TC, line 8, "Credit Applied" column)</t>
    </r>
  </si>
  <si>
    <t>version</t>
  </si>
  <si>
    <t xml:space="preserve">X </t>
  </si>
  <si>
    <t>Current Year</t>
  </si>
  <si>
    <t>Tax Year</t>
  </si>
  <si>
    <t xml:space="preserve">Parts of this report will be highlighted when additional information is required. </t>
  </si>
  <si>
    <t>Certificate of Authority renewal fee</t>
  </si>
  <si>
    <t>Annual Statement filing fee</t>
  </si>
  <si>
    <t>Business Type:</t>
  </si>
  <si>
    <t>Entity Type:</t>
  </si>
  <si>
    <t>BUSINESS TYPE</t>
  </si>
  <si>
    <t>ENTITY CODE</t>
  </si>
  <si>
    <t>Round all entries in Part D of this report to the nearest $1. Some areas will be highlighted when additional information is required. Do not submit a tax report until all information has been entered and all errors have been eliminated.  Call the Insurance Tax Section at (602) 364-3246 with questions.</t>
  </si>
  <si>
    <t>Accountable Health Plan health benefit premiums (calculated by the E-SGHI workbook).  Insurer MUST file the E-SGHI workbook as an OPTins attachment.</t>
  </si>
  <si>
    <t>Arizona Department of Insurance and</t>
  </si>
  <si>
    <t>Financial Institutions</t>
  </si>
  <si>
    <r>
      <rPr>
        <b/>
        <u/>
        <sz val="10"/>
        <color theme="10"/>
        <rFont val="Calibri"/>
        <family val="2"/>
      </rPr>
      <t>Website:</t>
    </r>
    <r>
      <rPr>
        <u/>
        <sz val="10"/>
        <color theme="10"/>
        <rFont val="Calibri"/>
        <family val="2"/>
      </rPr>
      <t xml:space="preserve"> http://www.difi.az.gov</t>
    </r>
  </si>
  <si>
    <r>
      <rPr>
        <b/>
        <u/>
        <sz val="10"/>
        <color theme="10"/>
        <rFont val="Calibri"/>
        <family val="2"/>
      </rPr>
      <t>Email:</t>
    </r>
    <r>
      <rPr>
        <u/>
        <sz val="10"/>
        <color theme="10"/>
        <rFont val="Calibri"/>
        <family val="2"/>
      </rPr>
      <t xml:space="preserve"> taxunit@difi.az.gov</t>
    </r>
  </si>
  <si>
    <r>
      <rPr>
        <b/>
        <sz val="10"/>
        <color theme="8"/>
        <rFont val="Calibri"/>
        <family val="2"/>
        <scheme val="minor"/>
      </rPr>
      <t>Phone:</t>
    </r>
    <r>
      <rPr>
        <sz val="10"/>
        <color theme="8"/>
        <rFont val="Calibri"/>
        <family val="2"/>
        <scheme val="minor"/>
      </rPr>
      <t xml:space="preserve"> (602) 364-2713</t>
    </r>
  </si>
  <si>
    <r>
      <t xml:space="preserve">Net premium tax liability </t>
    </r>
    <r>
      <rPr>
        <b/>
        <i/>
        <sz val="10"/>
        <color rgb="FF000000"/>
        <rFont val="Arial Narrow"/>
        <family val="2"/>
      </rPr>
      <t>(line 1 minus line 2)</t>
    </r>
  </si>
  <si>
    <r>
      <t xml:space="preserve">Total net tax, retaliation and fee liability </t>
    </r>
    <r>
      <rPr>
        <b/>
        <i/>
        <sz val="10"/>
        <color rgb="FF000000"/>
        <rFont val="Arial Narrow"/>
        <family val="2"/>
      </rPr>
      <t>(sum of lines 3 through 6)</t>
    </r>
  </si>
  <si>
    <t>http://www.optins.org/  Email: optinshelp@naic.org  Phone: (816) 783-8500 for questions using the OPTins system</t>
  </si>
  <si>
    <t>Insurance Tax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</si>
</sst>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70" x14ac:knownFonts="1"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1E4E79"/>
      <name val="Arial Narrow"/>
      <family val="2"/>
    </font>
    <font>
      <sz val="12"/>
      <color rgb="FF1E4E79"/>
      <name val="Arial Narrow"/>
      <family val="2"/>
    </font>
    <font>
      <b/>
      <sz val="20"/>
      <color rgb="FF1E4E79"/>
      <name val="Arial Narrow"/>
      <family val="2"/>
    </font>
    <font>
      <b/>
      <u/>
      <sz val="12"/>
      <color rgb="FF000000"/>
      <name val="Arial Narrow"/>
      <family val="2"/>
    </font>
    <font>
      <b/>
      <i/>
      <sz val="12"/>
      <color rgb="FF000000"/>
      <name val="Arial Narrow"/>
      <family val="2"/>
    </font>
    <font>
      <i/>
      <sz val="12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2"/>
      <color rgb="FF2E75B5"/>
      <name val="Arial Narrow"/>
      <family val="2"/>
    </font>
    <font>
      <b/>
      <sz val="11"/>
      <color rgb="FF1E4E79"/>
      <name val="Arial Narrow"/>
      <family val="2"/>
    </font>
    <font>
      <b/>
      <sz val="10"/>
      <color rgb="FF7F7F7F"/>
      <name val="Arial Narrow"/>
      <family val="2"/>
    </font>
    <font>
      <b/>
      <sz val="9"/>
      <color rgb="FF7F7F7F"/>
      <name val="Arial Narrow"/>
      <family val="2"/>
    </font>
    <font>
      <b/>
      <sz val="12"/>
      <color rgb="FFFF0000"/>
      <name val="Arial Narrow"/>
      <family val="2"/>
    </font>
    <font>
      <b/>
      <sz val="12"/>
      <color rgb="FF757070"/>
      <name val="Arial Narrow"/>
      <family val="2"/>
    </font>
    <font>
      <b/>
      <sz val="9"/>
      <color rgb="FF1E4E79"/>
      <name val="Arial Narrow"/>
      <family val="2"/>
    </font>
    <font>
      <b/>
      <sz val="9"/>
      <color rgb="FFFF0000"/>
      <name val="Arial Narrow"/>
      <family val="2"/>
    </font>
    <font>
      <b/>
      <sz val="10"/>
      <color rgb="FF000000"/>
      <name val="Arial Narrow"/>
      <family val="2"/>
    </font>
    <font>
      <b/>
      <sz val="12"/>
      <color rgb="FF0070C0"/>
      <name val="Arial Narrow"/>
      <family val="2"/>
    </font>
    <font>
      <b/>
      <sz val="10"/>
      <color rgb="FF1E4E79"/>
      <name val="Arial Narrow"/>
      <family val="2"/>
    </font>
    <font>
      <b/>
      <sz val="10"/>
      <color rgb="FF0070C0"/>
      <name val="Arial Narrow"/>
      <family val="2"/>
    </font>
    <font>
      <sz val="16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2"/>
      <color rgb="FF1E4E79"/>
      <name val="Arial"/>
      <family val="2"/>
    </font>
    <font>
      <sz val="8"/>
      <color rgb="FF000000"/>
      <name val="Arial"/>
      <family val="2"/>
    </font>
    <font>
      <b/>
      <sz val="12"/>
      <color rgb="FF1E4E79"/>
      <name val="Arial"/>
      <family val="2"/>
    </font>
    <font>
      <sz val="12"/>
      <color rgb="FF1E4E79"/>
      <name val="Arial"/>
      <family val="2"/>
    </font>
    <font>
      <b/>
      <sz val="11"/>
      <color rgb="FF000000"/>
      <name val="Arial"/>
      <family val="2"/>
    </font>
    <font>
      <sz val="10"/>
      <color rgb="FF1E4E79"/>
      <name val="Arial Narrow"/>
      <family val="2"/>
    </font>
    <font>
      <sz val="12"/>
      <color rgb="FFFFFFFF"/>
      <name val="Arial Narrow"/>
      <family val="2"/>
    </font>
    <font>
      <sz val="12"/>
      <color rgb="FF0070C0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9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0070C0"/>
      <name val="Arial Narrow"/>
      <family val="2"/>
    </font>
    <font>
      <i/>
      <sz val="10"/>
      <color rgb="FF0070C0"/>
      <name val="Arial Narrow"/>
      <family val="2"/>
    </font>
    <font>
      <sz val="12"/>
      <color rgb="FFFF0000"/>
      <name val="Arial Narrow"/>
      <family val="2"/>
    </font>
    <font>
      <b/>
      <sz val="11"/>
      <color rgb="FFFF0000"/>
      <name val="Arial Narrow"/>
      <family val="2"/>
    </font>
    <font>
      <sz val="12"/>
      <color rgb="FF2E75B5"/>
      <name val="Arial Narrow"/>
      <family val="2"/>
    </font>
    <font>
      <sz val="10"/>
      <color rgb="FF2E75B5"/>
      <name val="Arial Narrow"/>
      <family val="2"/>
    </font>
    <font>
      <sz val="9"/>
      <color rgb="FF2E75B5"/>
      <name val="Arial Narrow"/>
      <family val="2"/>
    </font>
    <font>
      <sz val="12"/>
      <color rgb="FF2E75B5"/>
      <name val="Calibri"/>
      <family val="2"/>
    </font>
    <font>
      <sz val="9"/>
      <color rgb="FF2E75B5"/>
      <name val="Calibri"/>
      <family val="2"/>
    </font>
    <font>
      <b/>
      <sz val="10"/>
      <color rgb="FF2E75B5"/>
      <name val="Arial Narrow"/>
      <family val="2"/>
    </font>
    <font>
      <b/>
      <i/>
      <sz val="12"/>
      <color rgb="FF2E75B5"/>
      <name val="Arial Narrow"/>
      <family val="2"/>
    </font>
    <font>
      <b/>
      <sz val="11"/>
      <color rgb="FFFF0000"/>
      <name val="Arial"/>
      <family val="2"/>
    </font>
    <font>
      <sz val="12"/>
      <color rgb="FFFFFFFF"/>
      <name val="Arial"/>
      <family val="2"/>
    </font>
    <font>
      <u/>
      <sz val="12"/>
      <color theme="10"/>
      <name val="Calibri"/>
      <family val="2"/>
    </font>
    <font>
      <b/>
      <sz val="11"/>
      <name val="Arial"/>
      <family val="2"/>
    </font>
    <font>
      <u/>
      <sz val="10"/>
      <color theme="10"/>
      <name val="Calibri"/>
      <family val="2"/>
    </font>
    <font>
      <b/>
      <u/>
      <sz val="10"/>
      <color theme="10"/>
      <name val="Calibri"/>
      <family val="2"/>
    </font>
    <font>
      <sz val="10"/>
      <color theme="8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0"/>
      <color theme="4"/>
      <name val="Arial Narrow"/>
      <family val="2"/>
    </font>
    <font>
      <b/>
      <i/>
      <sz val="10"/>
      <color rgb="FFFF0000"/>
      <name val="Arial"/>
      <family val="2"/>
    </font>
    <font>
      <b/>
      <i/>
      <sz val="10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0C0C0"/>
        <bgColor indexed="0"/>
      </patternFill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ck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hair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/>
      <bottom style="thick">
        <color rgb="FF1E4E79"/>
      </bottom>
      <diagonal/>
    </border>
    <border>
      <left/>
      <right/>
      <top style="thick">
        <color rgb="FF1E4E79"/>
      </top>
      <bottom style="hair">
        <color rgb="FF000000"/>
      </bottom>
      <diagonal/>
    </border>
    <border>
      <left/>
      <right style="hair">
        <color rgb="FF000000"/>
      </right>
      <top style="thick">
        <color rgb="FF1E4E79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thick">
        <color rgb="FF000000"/>
      </bottom>
      <diagonal/>
    </border>
    <border>
      <left style="hair">
        <color rgb="FF000000"/>
      </left>
      <right style="hair">
        <color rgb="FF000000"/>
      </right>
      <top/>
      <bottom style="thick">
        <color rgb="FF000000"/>
      </bottom>
      <diagonal/>
    </border>
    <border>
      <left style="hair">
        <color rgb="FF000000"/>
      </left>
      <right style="thin">
        <color rgb="FF000000"/>
      </right>
      <top/>
      <bottom style="thick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ck">
        <color rgb="FF000000"/>
      </bottom>
      <diagonal/>
    </border>
    <border>
      <left style="thick">
        <color rgb="FF0070C0"/>
      </left>
      <right style="thin">
        <color rgb="FF000000"/>
      </right>
      <top style="thick">
        <color rgb="FF0070C0"/>
      </top>
      <bottom style="thick">
        <color rgb="FF0070C0"/>
      </bottom>
      <diagonal/>
    </border>
    <border>
      <left style="thin">
        <color rgb="FF000000"/>
      </left>
      <right/>
      <top style="thick">
        <color rgb="FF0070C0"/>
      </top>
      <bottom style="thick">
        <color rgb="FF0070C0"/>
      </bottom>
      <diagonal/>
    </border>
    <border>
      <left/>
      <right style="thin">
        <color rgb="FF000000"/>
      </right>
      <top style="thick">
        <color rgb="FF0070C0"/>
      </top>
      <bottom style="thick">
        <color rgb="FF0070C0"/>
      </bottom>
      <diagonal/>
    </border>
    <border>
      <left style="thin">
        <color rgb="FF00000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hair">
        <color rgb="FF1E4E79"/>
      </right>
      <top style="thick">
        <color rgb="FF1E4E79"/>
      </top>
      <bottom style="hair">
        <color rgb="FF000000"/>
      </bottom>
      <diagonal/>
    </border>
    <border>
      <left/>
      <right style="hair">
        <color rgb="FF1E4E79"/>
      </right>
      <top style="hair">
        <color rgb="FF000000"/>
      </top>
      <bottom style="hair">
        <color rgb="FF000000"/>
      </bottom>
      <diagonal/>
    </border>
    <border>
      <left/>
      <right style="hair">
        <color rgb="FF1E4E79"/>
      </right>
      <top style="hair">
        <color rgb="FF000000"/>
      </top>
      <bottom style="medium">
        <color rgb="FF000000"/>
      </bottom>
      <diagonal/>
    </border>
    <border>
      <left style="hair">
        <color rgb="FF1E4E79"/>
      </left>
      <right/>
      <top style="thick">
        <color rgb="FF1E4E79"/>
      </top>
      <bottom/>
      <diagonal/>
    </border>
    <border>
      <left/>
      <right/>
      <top style="thick">
        <color rgb="FF1E4E79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1E4E79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1E4E79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auto="1"/>
      </bottom>
      <diagonal/>
    </border>
    <border>
      <left/>
      <right/>
      <top style="thick">
        <color rgb="FF000000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1" fillId="0" borderId="0" applyNumberFormat="0" applyFill="0" applyBorder="0" applyAlignment="0" applyProtection="0"/>
  </cellStyleXfs>
  <cellXfs count="464">
    <xf numFmtId="0" fontId="0" fillId="0" borderId="0" xfId="0"/>
    <xf numFmtId="0" fontId="8" fillId="0" borderId="27" xfId="0" applyFont="1" applyBorder="1"/>
    <xf numFmtId="0" fontId="9" fillId="0" borderId="0" xfId="0" applyFont="1"/>
    <xf numFmtId="0" fontId="10" fillId="0" borderId="0" xfId="0" applyFont="1"/>
    <xf numFmtId="43" fontId="9" fillId="0" borderId="0" xfId="0" applyNumberFormat="1" applyFont="1"/>
    <xf numFmtId="0" fontId="10" fillId="0" borderId="1" xfId="0" applyFont="1" applyBorder="1"/>
    <xf numFmtId="0" fontId="9" fillId="0" borderId="1" xfId="0" applyFont="1" applyBorder="1"/>
    <xf numFmtId="43" fontId="9" fillId="0" borderId="1" xfId="0" applyNumberFormat="1" applyFont="1" applyBorder="1"/>
    <xf numFmtId="0" fontId="10" fillId="2" borderId="12" xfId="0" applyFont="1" applyFill="1" applyBorder="1" applyAlignment="1">
      <alignment horizontal="centerContinuous"/>
    </xf>
    <xf numFmtId="0" fontId="10" fillId="2" borderId="7" xfId="0" applyFont="1" applyFill="1" applyBorder="1" applyAlignment="1">
      <alignment horizontal="centerContinuous"/>
    </xf>
    <xf numFmtId="0" fontId="9" fillId="0" borderId="0" xfId="0" applyFont="1"/>
    <xf numFmtId="43" fontId="9" fillId="0" borderId="0" xfId="0" applyNumberFormat="1" applyFont="1"/>
    <xf numFmtId="0" fontId="10" fillId="2" borderId="35" xfId="0" applyFont="1" applyFill="1" applyBorder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Continuous"/>
    </xf>
    <xf numFmtId="43" fontId="10" fillId="0" borderId="1" xfId="0" applyNumberFormat="1" applyFont="1" applyBorder="1" applyAlignment="1">
      <alignment horizontal="centerContinuous"/>
    </xf>
    <xf numFmtId="0" fontId="9" fillId="0" borderId="2" xfId="0" applyFont="1" applyBorder="1" applyAlignment="1">
      <alignment vertical="top"/>
    </xf>
    <xf numFmtId="0" fontId="18" fillId="0" borderId="2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43" fontId="9" fillId="0" borderId="2" xfId="0" applyNumberFormat="1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43" fontId="9" fillId="0" borderId="3" xfId="0" applyNumberFormat="1" applyFont="1" applyBorder="1" applyAlignment="1">
      <alignment vertical="top"/>
    </xf>
    <xf numFmtId="39" fontId="10" fillId="0" borderId="0" xfId="0" applyNumberFormat="1" applyFont="1"/>
    <xf numFmtId="0" fontId="21" fillId="0" borderId="57" xfId="0" applyFont="1" applyBorder="1" applyAlignment="1">
      <alignment vertical="top"/>
    </xf>
    <xf numFmtId="0" fontId="9" fillId="0" borderId="57" xfId="0" applyFont="1" applyBorder="1"/>
    <xf numFmtId="43" fontId="9" fillId="0" borderId="57" xfId="0" applyNumberFormat="1" applyFont="1" applyBorder="1"/>
    <xf numFmtId="39" fontId="11" fillId="0" borderId="0" xfId="0" applyNumberFormat="1" applyFont="1"/>
    <xf numFmtId="0" fontId="25" fillId="0" borderId="0" xfId="0" applyFont="1" applyAlignment="1">
      <alignment horizontal="right"/>
    </xf>
    <xf numFmtId="164" fontId="26" fillId="0" borderId="2" xfId="0" applyNumberFormat="1" applyFont="1" applyBorder="1" applyProtection="1">
      <protection locked="0"/>
    </xf>
    <xf numFmtId="0" fontId="6" fillId="0" borderId="21" xfId="0" applyFont="1" applyBorder="1"/>
    <xf numFmtId="164" fontId="26" fillId="0" borderId="3" xfId="0" applyNumberFormat="1" applyFont="1" applyBorder="1" applyProtection="1">
      <protection locked="0"/>
    </xf>
    <xf numFmtId="164" fontId="26" fillId="0" borderId="24" xfId="0" applyNumberFormat="1" applyFont="1" applyBorder="1" applyProtection="1">
      <protection locked="0"/>
    </xf>
    <xf numFmtId="164" fontId="9" fillId="0" borderId="0" xfId="0" applyNumberFormat="1" applyFont="1"/>
    <xf numFmtId="0" fontId="6" fillId="0" borderId="30" xfId="0" applyFont="1" applyBorder="1"/>
    <xf numFmtId="164" fontId="26" fillId="0" borderId="0" xfId="0" applyNumberFormat="1" applyFont="1" applyProtection="1">
      <protection locked="0"/>
    </xf>
    <xf numFmtId="164" fontId="26" fillId="0" borderId="33" xfId="0" applyNumberFormat="1" applyFont="1" applyBorder="1" applyProtection="1">
      <protection locked="0"/>
    </xf>
    <xf numFmtId="0" fontId="6" fillId="0" borderId="31" xfId="0" applyFont="1" applyBorder="1"/>
    <xf numFmtId="0" fontId="6" fillId="0" borderId="32" xfId="0" applyFont="1" applyBorder="1"/>
    <xf numFmtId="43" fontId="6" fillId="0" borderId="12" xfId="0" applyNumberFormat="1" applyFont="1" applyBorder="1"/>
    <xf numFmtId="43" fontId="6" fillId="0" borderId="0" xfId="0" applyNumberFormat="1" applyFont="1"/>
    <xf numFmtId="164" fontId="26" fillId="0" borderId="47" xfId="0" applyNumberFormat="1" applyFont="1" applyBorder="1" applyProtection="1">
      <protection locked="0"/>
    </xf>
    <xf numFmtId="0" fontId="27" fillId="0" borderId="0" xfId="0" applyFont="1"/>
    <xf numFmtId="0" fontId="24" fillId="0" borderId="0" xfId="0" applyFont="1"/>
    <xf numFmtId="0" fontId="6" fillId="0" borderId="0" xfId="0" applyFont="1"/>
    <xf numFmtId="43" fontId="8" fillId="0" borderId="0" xfId="0" applyNumberFormat="1" applyFont="1"/>
    <xf numFmtId="0" fontId="9" fillId="0" borderId="12" xfId="0" applyFont="1" applyBorder="1"/>
    <xf numFmtId="43" fontId="8" fillId="0" borderId="12" xfId="0" applyNumberFormat="1" applyFont="1" applyBorder="1"/>
    <xf numFmtId="0" fontId="27" fillId="0" borderId="12" xfId="0" applyFont="1" applyBorder="1"/>
    <xf numFmtId="0" fontId="24" fillId="0" borderId="12" xfId="0" applyFont="1" applyBorder="1"/>
    <xf numFmtId="0" fontId="24" fillId="0" borderId="13" xfId="0" applyFont="1" applyBorder="1"/>
    <xf numFmtId="164" fontId="26" fillId="0" borderId="20" xfId="0" applyNumberFormat="1" applyFont="1" applyBorder="1" applyProtection="1">
      <protection locked="0"/>
    </xf>
    <xf numFmtId="164" fontId="8" fillId="5" borderId="40" xfId="0" applyNumberFormat="1" applyFont="1" applyFill="1" applyBorder="1"/>
    <xf numFmtId="0" fontId="9" fillId="0" borderId="0" xfId="0" applyFont="1"/>
    <xf numFmtId="0" fontId="9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3" fontId="9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 horizontal="center"/>
    </xf>
    <xf numFmtId="39" fontId="10" fillId="0" borderId="0" xfId="0" applyNumberFormat="1" applyFont="1"/>
    <xf numFmtId="0" fontId="19" fillId="0" borderId="0" xfId="0" applyFont="1" applyAlignment="1">
      <alignment horizontal="center" wrapText="1"/>
    </xf>
    <xf numFmtId="0" fontId="16" fillId="3" borderId="0" xfId="0" applyFont="1" applyFill="1" applyAlignment="1">
      <alignment horizontal="left" vertical="top"/>
    </xf>
    <xf numFmtId="0" fontId="18" fillId="3" borderId="0" xfId="0" applyFont="1" applyFill="1" applyAlignment="1">
      <alignment vertical="top" wrapText="1"/>
    </xf>
    <xf numFmtId="0" fontId="9" fillId="3" borderId="0" xfId="0" applyFont="1" applyFill="1" applyAlignment="1">
      <alignment wrapText="1"/>
    </xf>
    <xf numFmtId="43" fontId="9" fillId="3" borderId="0" xfId="0" applyNumberFormat="1" applyFont="1" applyFill="1" applyAlignment="1">
      <alignment wrapText="1"/>
    </xf>
    <xf numFmtId="0" fontId="9" fillId="0" borderId="1" xfId="0" applyFont="1" applyBorder="1" applyAlignment="1">
      <alignment horizontal="center" vertical="top"/>
    </xf>
    <xf numFmtId="164" fontId="28" fillId="5" borderId="29" xfId="0" applyNumberFormat="1" applyFont="1" applyFill="1" applyBorder="1"/>
    <xf numFmtId="0" fontId="28" fillId="0" borderId="35" xfId="0" applyFont="1" applyBorder="1" applyAlignment="1">
      <alignment horizontal="center"/>
    </xf>
    <xf numFmtId="0" fontId="29" fillId="0" borderId="31" xfId="0" applyFont="1" applyBorder="1" applyAlignment="1">
      <alignment horizontal="center" vertical="top"/>
    </xf>
    <xf numFmtId="164" fontId="30" fillId="7" borderId="29" xfId="0" applyNumberFormat="1" applyFont="1" applyFill="1" applyBorder="1" applyProtection="1">
      <protection locked="0"/>
    </xf>
    <xf numFmtId="0" fontId="31" fillId="0" borderId="29" xfId="0" applyFont="1" applyBorder="1" applyAlignment="1">
      <alignment horizontal="center" wrapText="1"/>
    </xf>
    <xf numFmtId="0" fontId="9" fillId="0" borderId="44" xfId="0" applyFont="1" applyBorder="1" applyAlignment="1">
      <alignment horizontal="center" vertical="top"/>
    </xf>
    <xf numFmtId="164" fontId="18" fillId="5" borderId="45" xfId="0" applyNumberFormat="1" applyFont="1" applyFill="1" applyBorder="1"/>
    <xf numFmtId="0" fontId="28" fillId="0" borderId="53" xfId="0" applyFont="1" applyBorder="1" applyAlignment="1">
      <alignment horizontal="center"/>
    </xf>
    <xf numFmtId="164" fontId="28" fillId="5" borderId="6" xfId="0" applyNumberFormat="1" applyFont="1" applyFill="1" applyBorder="1"/>
    <xf numFmtId="0" fontId="28" fillId="0" borderId="54" xfId="0" applyFont="1" applyBorder="1" applyAlignment="1">
      <alignment horizontal="center"/>
    </xf>
    <xf numFmtId="0" fontId="9" fillId="0" borderId="31" xfId="0" applyFont="1" applyBorder="1" applyAlignment="1">
      <alignment horizontal="center" vertical="top"/>
    </xf>
    <xf numFmtId="0" fontId="28" fillId="0" borderId="55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164" fontId="28" fillId="5" borderId="32" xfId="0" applyNumberFormat="1" applyFont="1" applyFill="1" applyBorder="1"/>
    <xf numFmtId="0" fontId="28" fillId="0" borderId="6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/>
    </xf>
    <xf numFmtId="0" fontId="28" fillId="0" borderId="29" xfId="0" applyFont="1" applyBorder="1" applyAlignment="1">
      <alignment horizontal="center" wrapText="1"/>
    </xf>
    <xf numFmtId="0" fontId="9" fillId="0" borderId="31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43" fontId="9" fillId="0" borderId="0" xfId="0" applyNumberFormat="1" applyFont="1" applyAlignment="1">
      <alignment vertical="top" wrapText="1"/>
    </xf>
    <xf numFmtId="0" fontId="16" fillId="3" borderId="2" xfId="0" applyFont="1" applyFill="1" applyBorder="1" applyAlignment="1">
      <alignment horizontal="left" vertical="top"/>
    </xf>
    <xf numFmtId="0" fontId="18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wrapText="1"/>
    </xf>
    <xf numFmtId="43" fontId="9" fillId="3" borderId="2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top"/>
    </xf>
    <xf numFmtId="0" fontId="19" fillId="0" borderId="29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 vertical="top"/>
    </xf>
    <xf numFmtId="43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/>
    </xf>
    <xf numFmtId="39" fontId="10" fillId="0" borderId="0" xfId="0" applyNumberFormat="1" applyFont="1"/>
    <xf numFmtId="0" fontId="9" fillId="0" borderId="46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3" fontId="9" fillId="0" borderId="10" xfId="0" applyNumberFormat="1" applyFont="1" applyBorder="1" applyAlignment="1">
      <alignment vertical="top" wrapText="1"/>
    </xf>
    <xf numFmtId="0" fontId="9" fillId="0" borderId="0" xfId="0" applyFont="1"/>
    <xf numFmtId="39" fontId="10" fillId="5" borderId="0" xfId="0" applyNumberFormat="1" applyFont="1" applyFill="1"/>
    <xf numFmtId="0" fontId="9" fillId="5" borderId="0" xfId="0" applyFont="1" applyFill="1"/>
    <xf numFmtId="0" fontId="9" fillId="0" borderId="12" xfId="0" applyFont="1" applyBorder="1"/>
    <xf numFmtId="0" fontId="10" fillId="0" borderId="8" xfId="0" applyFont="1" applyBorder="1" applyAlignment="1">
      <alignment horizontal="right"/>
    </xf>
    <xf numFmtId="0" fontId="18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43" fontId="9" fillId="0" borderId="1" xfId="0" applyNumberFormat="1" applyFont="1" applyBorder="1" applyAlignment="1">
      <alignment wrapText="1"/>
    </xf>
    <xf numFmtId="0" fontId="9" fillId="0" borderId="0" xfId="0" applyFont="1"/>
    <xf numFmtId="0" fontId="9" fillId="0" borderId="24" xfId="0" applyFont="1" applyBorder="1" applyAlignment="1" applyProtection="1">
      <alignment wrapText="1"/>
      <protection locked="0"/>
    </xf>
    <xf numFmtId="0" fontId="18" fillId="3" borderId="0" xfId="0" applyFont="1" applyFill="1" applyAlignment="1">
      <alignment vertical="top" wrapText="1"/>
    </xf>
    <xf numFmtId="0" fontId="9" fillId="3" borderId="0" xfId="0" applyFont="1" applyFill="1" applyAlignment="1">
      <alignment wrapText="1"/>
    </xf>
    <xf numFmtId="43" fontId="9" fillId="3" borderId="0" xfId="0" applyNumberFormat="1" applyFont="1" applyFill="1" applyAlignment="1">
      <alignment wrapText="1"/>
    </xf>
    <xf numFmtId="0" fontId="9" fillId="0" borderId="0" xfId="0" applyFont="1"/>
    <xf numFmtId="165" fontId="9" fillId="0" borderId="0" xfId="0" applyNumberFormat="1" applyFont="1"/>
    <xf numFmtId="0" fontId="10" fillId="0" borderId="28" xfId="0" applyFont="1" applyBorder="1"/>
    <xf numFmtId="1" fontId="9" fillId="0" borderId="12" xfId="0" applyNumberFormat="1" applyFont="1" applyBorder="1"/>
    <xf numFmtId="1" fontId="9" fillId="0" borderId="13" xfId="0" applyNumberFormat="1" applyFont="1" applyBorder="1"/>
    <xf numFmtId="0" fontId="9" fillId="0" borderId="14" xfId="0" applyFont="1" applyBorder="1"/>
    <xf numFmtId="165" fontId="9" fillId="0" borderId="0" xfId="0" applyNumberFormat="1" applyFont="1"/>
    <xf numFmtId="165" fontId="9" fillId="0" borderId="7" xfId="0" applyNumberFormat="1" applyFont="1" applyBorder="1"/>
    <xf numFmtId="0" fontId="9" fillId="0" borderId="4" xfId="0" applyFont="1" applyBorder="1"/>
    <xf numFmtId="165" fontId="9" fillId="0" borderId="1" xfId="0" applyNumberFormat="1" applyFont="1" applyBorder="1"/>
    <xf numFmtId="165" fontId="9" fillId="0" borderId="5" xfId="0" applyNumberFormat="1" applyFont="1" applyBorder="1"/>
    <xf numFmtId="0" fontId="10" fillId="0" borderId="14" xfId="0" applyFont="1" applyBorder="1"/>
    <xf numFmtId="0" fontId="9" fillId="0" borderId="7" xfId="0" applyFont="1" applyBorder="1"/>
    <xf numFmtId="9" fontId="9" fillId="0" borderId="0" xfId="0" applyNumberFormat="1" applyFont="1"/>
    <xf numFmtId="9" fontId="9" fillId="0" borderId="7" xfId="0" applyNumberFormat="1" applyFont="1" applyBorder="1"/>
    <xf numFmtId="9" fontId="9" fillId="0" borderId="1" xfId="0" applyNumberFormat="1" applyFont="1" applyBorder="1"/>
    <xf numFmtId="9" fontId="9" fillId="0" borderId="5" xfId="0" applyNumberFormat="1" applyFont="1" applyBorder="1"/>
    <xf numFmtId="0" fontId="2" fillId="0" borderId="0" xfId="0" applyFont="1"/>
    <xf numFmtId="43" fontId="2" fillId="0" borderId="0" xfId="0" applyNumberFormat="1" applyFont="1"/>
    <xf numFmtId="0" fontId="3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43" fontId="2" fillId="0" borderId="0" xfId="0" applyNumberFormat="1" applyFont="1" applyAlignment="1">
      <alignment horizontal="right"/>
    </xf>
    <xf numFmtId="0" fontId="2" fillId="0" borderId="1" xfId="0" applyFont="1" applyBorder="1"/>
    <xf numFmtId="43" fontId="2" fillId="0" borderId="1" xfId="0" applyNumberFormat="1" applyFont="1" applyBorder="1"/>
    <xf numFmtId="0" fontId="40" fillId="0" borderId="0" xfId="0" applyFont="1"/>
    <xf numFmtId="0" fontId="8" fillId="6" borderId="25" xfId="0" applyFont="1" applyFill="1" applyBorder="1" applyAlignment="1">
      <alignment horizontal="centerContinuous" wrapText="1"/>
    </xf>
    <xf numFmtId="43" fontId="8" fillId="6" borderId="22" xfId="0" applyNumberFormat="1" applyFont="1" applyFill="1" applyBorder="1" applyAlignment="1">
      <alignment horizontal="centerContinuous" wrapText="1"/>
    </xf>
    <xf numFmtId="43" fontId="8" fillId="6" borderId="22" xfId="0" applyNumberFormat="1" applyFont="1" applyFill="1" applyBorder="1" applyAlignment="1">
      <alignment horizontal="centerContinuous" wrapText="1"/>
    </xf>
    <xf numFmtId="0" fontId="6" fillId="2" borderId="18" xfId="0" applyFont="1" applyFill="1" applyBorder="1"/>
    <xf numFmtId="0" fontId="6" fillId="2" borderId="3" xfId="0" applyFont="1" applyFill="1" applyBorder="1"/>
    <xf numFmtId="0" fontId="6" fillId="2" borderId="21" xfId="0" applyFont="1" applyFill="1" applyBorder="1"/>
    <xf numFmtId="164" fontId="26" fillId="2" borderId="3" xfId="0" applyNumberFormat="1" applyFont="1" applyFill="1" applyBorder="1"/>
    <xf numFmtId="164" fontId="26" fillId="2" borderId="23" xfId="0" applyNumberFormat="1" applyFont="1" applyFill="1" applyBorder="1"/>
    <xf numFmtId="0" fontId="10" fillId="0" borderId="0" xfId="0" applyFont="1"/>
    <xf numFmtId="0" fontId="19" fillId="6" borderId="28" xfId="0" applyFont="1" applyFill="1" applyBorder="1" applyAlignment="1">
      <alignment horizontal="centerContinuous"/>
    </xf>
    <xf numFmtId="0" fontId="19" fillId="6" borderId="12" xfId="0" applyFont="1" applyFill="1" applyBorder="1" applyAlignment="1">
      <alignment horizontal="centerContinuous"/>
    </xf>
    <xf numFmtId="0" fontId="19" fillId="6" borderId="19" xfId="0" applyFont="1" applyFill="1" applyBorder="1" applyAlignment="1">
      <alignment horizontal="centerContinuous"/>
    </xf>
    <xf numFmtId="0" fontId="19" fillId="6" borderId="4" xfId="0" applyFont="1" applyFill="1" applyBorder="1" applyAlignment="1">
      <alignment horizontal="centerContinuous"/>
    </xf>
    <xf numFmtId="0" fontId="19" fillId="6" borderId="1" xfId="0" applyFont="1" applyFill="1" applyBorder="1" applyAlignment="1">
      <alignment horizontal="centerContinuous"/>
    </xf>
    <xf numFmtId="0" fontId="19" fillId="6" borderId="36" xfId="0" applyFont="1" applyFill="1" applyBorder="1" applyAlignment="1">
      <alignment horizontal="centerContinuous"/>
    </xf>
    <xf numFmtId="0" fontId="19" fillId="6" borderId="1" xfId="0" applyFont="1" applyFill="1" applyBorder="1" applyAlignment="1">
      <alignment horizontal="centerContinuous" wrapText="1"/>
    </xf>
    <xf numFmtId="43" fontId="19" fillId="6" borderId="41" xfId="0" applyNumberFormat="1" applyFont="1" applyFill="1" applyBorder="1" applyAlignment="1">
      <alignment horizontal="centerContinuous" wrapText="1"/>
    </xf>
    <xf numFmtId="164" fontId="42" fillId="0" borderId="0" xfId="0" applyNumberFormat="1" applyFont="1"/>
    <xf numFmtId="164" fontId="8" fillId="5" borderId="29" xfId="0" applyNumberFormat="1" applyFont="1" applyFill="1" applyBorder="1"/>
    <xf numFmtId="164" fontId="8" fillId="5" borderId="61" xfId="0" applyNumberFormat="1" applyFont="1" applyFill="1" applyBorder="1"/>
    <xf numFmtId="164" fontId="8" fillId="5" borderId="38" xfId="0" applyNumberFormat="1" applyFont="1" applyFill="1" applyBorder="1"/>
    <xf numFmtId="164" fontId="26" fillId="0" borderId="23" xfId="0" applyNumberFormat="1" applyFont="1" applyBorder="1" applyProtection="1">
      <protection locked="0"/>
    </xf>
    <xf numFmtId="164" fontId="8" fillId="5" borderId="27" xfId="0" applyNumberFormat="1" applyFont="1" applyFill="1" applyBorder="1"/>
    <xf numFmtId="0" fontId="9" fillId="0" borderId="8" xfId="0" applyFont="1" applyBorder="1"/>
    <xf numFmtId="0" fontId="1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164" fontId="8" fillId="5" borderId="29" xfId="0" applyNumberFormat="1" applyFont="1" applyFill="1" applyBorder="1"/>
    <xf numFmtId="164" fontId="26" fillId="5" borderId="23" xfId="0" applyNumberFormat="1" applyFont="1" applyFill="1" applyBorder="1"/>
    <xf numFmtId="164" fontId="6" fillId="5" borderId="26" xfId="0" applyNumberFormat="1" applyFont="1" applyFill="1" applyBorder="1"/>
    <xf numFmtId="164" fontId="9" fillId="5" borderId="11" xfId="0" applyNumberFormat="1" applyFont="1" applyFill="1" applyBorder="1"/>
    <xf numFmtId="0" fontId="6" fillId="0" borderId="0" xfId="0" applyFont="1"/>
    <xf numFmtId="164" fontId="26" fillId="0" borderId="0" xfId="0" applyNumberFormat="1" applyFont="1"/>
    <xf numFmtId="0" fontId="19" fillId="0" borderId="35" xfId="0" applyFont="1" applyBorder="1" applyAlignment="1">
      <alignment horizontal="center" wrapText="1"/>
    </xf>
    <xf numFmtId="0" fontId="9" fillId="0" borderId="66" xfId="0" applyFont="1" applyBorder="1"/>
    <xf numFmtId="0" fontId="19" fillId="0" borderId="69" xfId="0" applyFont="1" applyBorder="1" applyAlignment="1">
      <alignment horizontal="center"/>
    </xf>
    <xf numFmtId="0" fontId="43" fillId="0" borderId="3" xfId="0" applyFont="1" applyBorder="1" applyAlignment="1">
      <alignment vertical="top"/>
    </xf>
    <xf numFmtId="43" fontId="10" fillId="2" borderId="28" xfId="0" applyNumberFormat="1" applyFont="1" applyFill="1" applyBorder="1" applyAlignment="1">
      <alignment horizontal="centerContinuous"/>
    </xf>
    <xf numFmtId="0" fontId="10" fillId="2" borderId="13" xfId="0" applyFont="1" applyFill="1" applyBorder="1" applyAlignment="1">
      <alignment horizontal="centerContinuous"/>
    </xf>
    <xf numFmtId="0" fontId="10" fillId="2" borderId="28" xfId="0" applyFont="1" applyFill="1" applyBorder="1" applyAlignment="1">
      <alignment horizontal="centerContinuous"/>
    </xf>
    <xf numFmtId="43" fontId="10" fillId="2" borderId="12" xfId="0" applyNumberFormat="1" applyFont="1" applyFill="1" applyBorder="1" applyAlignment="1">
      <alignment horizontal="centerContinuous"/>
    </xf>
    <xf numFmtId="0" fontId="9" fillId="0" borderId="29" xfId="0" applyFont="1" applyBorder="1"/>
    <xf numFmtId="0" fontId="19" fillId="0" borderId="29" xfId="0" applyFont="1" applyBorder="1"/>
    <xf numFmtId="0" fontId="19" fillId="0" borderId="29" xfId="0" applyFont="1" applyBorder="1"/>
    <xf numFmtId="0" fontId="19" fillId="0" borderId="29" xfId="0" applyFont="1" applyBorder="1" applyAlignment="1">
      <alignment horizontal="center" wrapText="1"/>
    </xf>
    <xf numFmtId="0" fontId="32" fillId="4" borderId="72" xfId="0" applyFont="1" applyFill="1" applyBorder="1" applyAlignment="1">
      <alignment horizontal="center"/>
    </xf>
    <xf numFmtId="0" fontId="32" fillId="0" borderId="73" xfId="0" applyFont="1" applyBorder="1" applyAlignment="1">
      <alignment wrapText="1"/>
    </xf>
    <xf numFmtId="0" fontId="33" fillId="4" borderId="72" xfId="0" applyFont="1" applyFill="1" applyBorder="1" applyAlignment="1">
      <alignment horizontal="center"/>
    </xf>
    <xf numFmtId="0" fontId="33" fillId="0" borderId="73" xfId="0" applyFont="1" applyBorder="1" applyAlignment="1">
      <alignment wrapText="1"/>
    </xf>
    <xf numFmtId="43" fontId="9" fillId="0" borderId="0" xfId="0" applyNumberFormat="1" applyFont="1"/>
    <xf numFmtId="0" fontId="42" fillId="0" borderId="0" xfId="0" applyFont="1"/>
    <xf numFmtId="164" fontId="26" fillId="5" borderId="74" xfId="0" applyNumberFormat="1" applyFont="1" applyFill="1" applyBorder="1"/>
    <xf numFmtId="0" fontId="8" fillId="0" borderId="28" xfId="0" applyFont="1" applyBorder="1"/>
    <xf numFmtId="0" fontId="1" fillId="0" borderId="12" xfId="0" applyFont="1" applyBorder="1"/>
    <xf numFmtId="0" fontId="1" fillId="0" borderId="13" xfId="0" applyFont="1" applyBorder="1"/>
    <xf numFmtId="0" fontId="6" fillId="5" borderId="18" xfId="0" applyFont="1" applyFill="1" applyBorder="1" applyAlignment="1">
      <alignment vertical="top"/>
    </xf>
    <xf numFmtId="0" fontId="22" fillId="2" borderId="2" xfId="0" applyFont="1" applyFill="1" applyBorder="1" applyAlignment="1">
      <alignment horizontal="right"/>
    </xf>
    <xf numFmtId="164" fontId="44" fillId="2" borderId="59" xfId="0" applyNumberFormat="1" applyFont="1" applyFill="1" applyBorder="1"/>
    <xf numFmtId="43" fontId="22" fillId="2" borderId="2" xfId="0" applyNumberFormat="1" applyFont="1" applyFill="1" applyBorder="1" applyAlignment="1">
      <alignment horizontal="right"/>
    </xf>
    <xf numFmtId="43" fontId="22" fillId="2" borderId="79" xfId="0" applyNumberFormat="1" applyFont="1" applyFill="1" applyBorder="1" applyAlignment="1">
      <alignment horizontal="right"/>
    </xf>
    <xf numFmtId="43" fontId="45" fillId="2" borderId="80" xfId="0" applyNumberFormat="1" applyFont="1" applyFill="1" applyBorder="1" applyAlignment="1">
      <alignment horizontal="right"/>
    </xf>
    <xf numFmtId="0" fontId="22" fillId="2" borderId="3" xfId="0" applyFont="1" applyFill="1" applyBorder="1" applyAlignment="1">
      <alignment horizontal="right"/>
    </xf>
    <xf numFmtId="164" fontId="44" fillId="2" borderId="21" xfId="0" applyNumberFormat="1" applyFont="1" applyFill="1" applyBorder="1"/>
    <xf numFmtId="43" fontId="22" fillId="2" borderId="26" xfId="0" applyNumberFormat="1" applyFont="1" applyFill="1" applyBorder="1" applyAlignment="1">
      <alignment horizontal="right"/>
    </xf>
    <xf numFmtId="0" fontId="22" fillId="2" borderId="56" xfId="0" applyFont="1" applyFill="1" applyBorder="1" applyAlignment="1">
      <alignment horizontal="right"/>
    </xf>
    <xf numFmtId="164" fontId="44" fillId="2" borderId="60" xfId="0" applyNumberFormat="1" applyFont="1" applyFill="1" applyBorder="1" applyAlignment="1">
      <alignment horizontal="left"/>
    </xf>
    <xf numFmtId="43" fontId="22" fillId="2" borderId="75" xfId="0" applyNumberFormat="1" applyFont="1" applyFill="1" applyBorder="1" applyAlignment="1">
      <alignment horizontal="right"/>
    </xf>
    <xf numFmtId="164" fontId="26" fillId="0" borderId="23" xfId="0" applyNumberFormat="1" applyFont="1" applyBorder="1" applyProtection="1">
      <protection locked="0"/>
    </xf>
    <xf numFmtId="0" fontId="46" fillId="0" borderId="0" xfId="0" applyFont="1" applyAlignment="1">
      <alignment horizontal="right"/>
    </xf>
    <xf numFmtId="0" fontId="9" fillId="0" borderId="28" xfId="0" applyFont="1" applyBorder="1"/>
    <xf numFmtId="43" fontId="9" fillId="0" borderId="12" xfId="0" applyNumberFormat="1" applyFont="1" applyBorder="1"/>
    <xf numFmtId="0" fontId="9" fillId="0" borderId="13" xfId="0" applyFont="1" applyBorder="1"/>
    <xf numFmtId="0" fontId="0" fillId="0" borderId="1" xfId="0" applyBorder="1"/>
    <xf numFmtId="0" fontId="0" fillId="0" borderId="5" xfId="0" applyBorder="1"/>
    <xf numFmtId="0" fontId="47" fillId="0" borderId="0" xfId="0" applyFont="1" applyAlignment="1">
      <alignment vertical="top"/>
    </xf>
    <xf numFmtId="43" fontId="22" fillId="2" borderId="81" xfId="0" applyNumberFormat="1" applyFont="1" applyFill="1" applyBorder="1" applyAlignment="1">
      <alignment horizontal="right"/>
    </xf>
    <xf numFmtId="43" fontId="45" fillId="2" borderId="82" xfId="0" applyNumberFormat="1" applyFont="1" applyFill="1" applyBorder="1" applyAlignment="1">
      <alignment horizontal="right"/>
    </xf>
    <xf numFmtId="0" fontId="48" fillId="0" borderId="3" xfId="0" applyFont="1" applyBorder="1" applyAlignment="1">
      <alignment vertical="top"/>
    </xf>
    <xf numFmtId="0" fontId="43" fillId="0" borderId="3" xfId="0" applyFont="1" applyBorder="1" applyAlignment="1">
      <alignment vertical="top"/>
    </xf>
    <xf numFmtId="0" fontId="43" fillId="0" borderId="29" xfId="0" applyFont="1" applyBorder="1"/>
    <xf numFmtId="0" fontId="50" fillId="0" borderId="3" xfId="0" applyFont="1" applyBorder="1" applyAlignment="1">
      <alignment vertical="top"/>
    </xf>
    <xf numFmtId="0" fontId="52" fillId="0" borderId="3" xfId="0" applyFont="1" applyBorder="1" applyAlignment="1">
      <alignment vertical="top"/>
    </xf>
    <xf numFmtId="0" fontId="52" fillId="0" borderId="35" xfId="0" applyFont="1" applyBorder="1"/>
    <xf numFmtId="0" fontId="54" fillId="0" borderId="16" xfId="0" applyFont="1" applyBorder="1"/>
    <xf numFmtId="0" fontId="54" fillId="0" borderId="2" xfId="0" applyFont="1" applyBorder="1"/>
    <xf numFmtId="0" fontId="52" fillId="0" borderId="2" xfId="0" applyFont="1" applyBorder="1"/>
    <xf numFmtId="0" fontId="52" fillId="0" borderId="20" xfId="0" applyFont="1" applyBorder="1"/>
    <xf numFmtId="0" fontId="54" fillId="0" borderId="18" xfId="0" applyFont="1" applyBorder="1" applyAlignment="1">
      <alignment vertical="top"/>
    </xf>
    <xf numFmtId="0" fontId="54" fillId="0" borderId="18" xfId="0" applyFont="1" applyBorder="1"/>
    <xf numFmtId="0" fontId="54" fillId="0" borderId="3" xfId="0" applyFont="1" applyBorder="1"/>
    <xf numFmtId="0" fontId="54" fillId="0" borderId="21" xfId="0" applyFont="1" applyBorder="1"/>
    <xf numFmtId="0" fontId="54" fillId="0" borderId="16" xfId="0" applyFont="1" applyBorder="1" applyAlignment="1">
      <alignment vertical="top"/>
    </xf>
    <xf numFmtId="0" fontId="54" fillId="0" borderId="16" xfId="0" applyFont="1" applyBorder="1" applyAlignment="1">
      <alignment vertical="top" wrapText="1"/>
    </xf>
    <xf numFmtId="0" fontId="54" fillId="0" borderId="14" xfId="0" applyFont="1" applyBorder="1"/>
    <xf numFmtId="0" fontId="54" fillId="0" borderId="16" xfId="0" applyFont="1" applyBorder="1"/>
    <xf numFmtId="0" fontId="54" fillId="0" borderId="2" xfId="0" applyFont="1" applyBorder="1"/>
    <xf numFmtId="0" fontId="54" fillId="0" borderId="20" xfId="0" applyFont="1" applyBorder="1"/>
    <xf numFmtId="0" fontId="54" fillId="0" borderId="18" xfId="0" applyFont="1" applyBorder="1"/>
    <xf numFmtId="0" fontId="54" fillId="0" borderId="17" xfId="0" applyFont="1" applyBorder="1"/>
    <xf numFmtId="0" fontId="54" fillId="0" borderId="10" xfId="0" applyFont="1" applyBorder="1"/>
    <xf numFmtId="0" fontId="54" fillId="0" borderId="27" xfId="0" applyFont="1" applyBorder="1"/>
    <xf numFmtId="0" fontId="57" fillId="0" borderId="28" xfId="0" applyFont="1" applyBorder="1"/>
    <xf numFmtId="0" fontId="53" fillId="0" borderId="2" xfId="0" applyFont="1" applyBorder="1" applyAlignment="1">
      <alignment horizontal="right" vertical="top"/>
    </xf>
    <xf numFmtId="0" fontId="58" fillId="3" borderId="0" xfId="0" applyFont="1" applyFill="1" applyAlignment="1">
      <alignment horizontal="left" vertical="top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/>
      <protection locked="0"/>
    </xf>
    <xf numFmtId="0" fontId="60" fillId="0" borderId="0" xfId="0" applyFont="1"/>
    <xf numFmtId="49" fontId="38" fillId="0" borderId="6" xfId="0" applyNumberFormat="1" applyFont="1" applyBorder="1" applyAlignment="1" applyProtection="1">
      <alignment horizontal="center"/>
      <protection locked="0"/>
    </xf>
    <xf numFmtId="49" fontId="39" fillId="0" borderId="29" xfId="0" applyNumberFormat="1" applyFont="1" applyBorder="1" applyAlignment="1">
      <alignment horizontal="center"/>
    </xf>
    <xf numFmtId="1" fontId="36" fillId="0" borderId="8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9" fillId="0" borderId="28" xfId="0" applyFont="1" applyBorder="1" applyAlignment="1">
      <alignment horizontal="right"/>
    </xf>
    <xf numFmtId="0" fontId="9" fillId="0" borderId="5" xfId="0" applyFont="1" applyBorder="1"/>
    <xf numFmtId="0" fontId="10" fillId="0" borderId="47" xfId="0" applyFont="1" applyBorder="1"/>
    <xf numFmtId="0" fontId="9" fillId="0" borderId="0" xfId="0" applyFont="1"/>
    <xf numFmtId="0" fontId="10" fillId="0" borderId="0" xfId="0" applyFont="1"/>
    <xf numFmtId="0" fontId="24" fillId="6" borderId="27" xfId="0" applyFont="1" applyFill="1" applyBorder="1"/>
    <xf numFmtId="0" fontId="19" fillId="8" borderId="90" xfId="0" applyFont="1" applyFill="1" applyBorder="1"/>
    <xf numFmtId="43" fontId="19" fillId="8" borderId="90" xfId="0" applyNumberFormat="1" applyFont="1" applyFill="1" applyBorder="1"/>
    <xf numFmtId="39" fontId="19" fillId="8" borderId="90" xfId="0" applyNumberFormat="1" applyFont="1" applyFill="1" applyBorder="1"/>
    <xf numFmtId="0" fontId="19" fillId="8" borderId="91" xfId="0" applyFont="1" applyFill="1" applyBorder="1"/>
    <xf numFmtId="0" fontId="63" fillId="0" borderId="0" xfId="1" applyFont="1" applyAlignment="1" applyProtection="1"/>
    <xf numFmtId="0" fontId="65" fillId="0" borderId="0" xfId="0" applyFont="1"/>
    <xf numFmtId="0" fontId="9" fillId="8" borderId="0" xfId="0" applyFont="1" applyFill="1"/>
    <xf numFmtId="43" fontId="9" fillId="8" borderId="0" xfId="0" applyNumberFormat="1" applyFont="1" applyFill="1"/>
    <xf numFmtId="0" fontId="67" fillId="0" borderId="27" xfId="0" applyFont="1" applyFill="1" applyBorder="1"/>
    <xf numFmtId="0" fontId="9" fillId="0" borderId="31" xfId="0" applyFont="1" applyFill="1" applyBorder="1"/>
    <xf numFmtId="43" fontId="9" fillId="0" borderId="31" xfId="0" applyNumberFormat="1" applyFont="1" applyFill="1" applyBorder="1"/>
    <xf numFmtId="0" fontId="9" fillId="0" borderId="32" xfId="0" applyFont="1" applyFill="1" applyBorder="1"/>
    <xf numFmtId="0" fontId="9" fillId="8" borderId="92" xfId="0" applyFont="1" applyFill="1" applyBorder="1"/>
    <xf numFmtId="0" fontId="59" fillId="8" borderId="88" xfId="0" applyFont="1" applyFill="1" applyBorder="1" applyAlignment="1">
      <alignment wrapText="1"/>
    </xf>
    <xf numFmtId="0" fontId="59" fillId="8" borderId="89" xfId="0" applyFont="1" applyFill="1" applyBorder="1" applyAlignment="1">
      <alignment wrapText="1"/>
    </xf>
    <xf numFmtId="0" fontId="68" fillId="8" borderId="0" xfId="0" applyFont="1" applyFill="1" applyAlignment="1">
      <alignment vertical="top"/>
    </xf>
    <xf numFmtId="0" fontId="9" fillId="0" borderId="93" xfId="0" applyFont="1" applyBorder="1" applyAlignment="1">
      <alignment vertical="top"/>
    </xf>
    <xf numFmtId="0" fontId="68" fillId="8" borderId="90" xfId="0" applyFont="1" applyFill="1" applyBorder="1" applyAlignment="1">
      <alignment vertical="top"/>
    </xf>
    <xf numFmtId="0" fontId="19" fillId="0" borderId="3" xfId="0" applyFont="1" applyBorder="1" applyAlignment="1">
      <alignment vertical="top"/>
    </xf>
    <xf numFmtId="0" fontId="62" fillId="8" borderId="94" xfId="0" applyFont="1" applyFill="1" applyBorder="1"/>
    <xf numFmtId="0" fontId="5" fillId="8" borderId="95" xfId="0" applyFont="1" applyFill="1" applyBorder="1"/>
    <xf numFmtId="0" fontId="5" fillId="8" borderId="96" xfId="0" applyFont="1" applyFill="1" applyBorder="1"/>
    <xf numFmtId="0" fontId="62" fillId="8" borderId="4" xfId="0" applyFont="1" applyFill="1" applyBorder="1"/>
    <xf numFmtId="0" fontId="5" fillId="8" borderId="97" xfId="0" applyFont="1" applyFill="1" applyBorder="1"/>
    <xf numFmtId="0" fontId="5" fillId="8" borderId="5" xfId="0" applyFont="1" applyFill="1" applyBorder="1"/>
    <xf numFmtId="0" fontId="22" fillId="2" borderId="2" xfId="0" applyFont="1" applyFill="1" applyBorder="1" applyAlignment="1">
      <alignment horizontal="right" vertical="top"/>
    </xf>
    <xf numFmtId="0" fontId="22" fillId="2" borderId="2" xfId="0" applyFont="1" applyFill="1" applyBorder="1" applyAlignment="1">
      <alignment horizontal="right"/>
    </xf>
    <xf numFmtId="0" fontId="54" fillId="0" borderId="3" xfId="0" applyFont="1" applyBorder="1" applyAlignment="1">
      <alignment vertical="top" wrapText="1"/>
    </xf>
    <xf numFmtId="0" fontId="55" fillId="0" borderId="3" xfId="0" applyFont="1" applyBorder="1" applyAlignment="1">
      <alignment vertical="top" wrapText="1"/>
    </xf>
    <xf numFmtId="0" fontId="55" fillId="0" borderId="21" xfId="0" applyFont="1" applyBorder="1" applyAlignment="1">
      <alignment vertical="top" wrapText="1"/>
    </xf>
    <xf numFmtId="0" fontId="56" fillId="0" borderId="3" xfId="0" applyFont="1" applyBorder="1" applyAlignment="1">
      <alignment vertical="top" wrapText="1"/>
    </xf>
    <xf numFmtId="0" fontId="56" fillId="0" borderId="21" xfId="0" applyFont="1" applyBorder="1" applyAlignment="1">
      <alignment vertical="top" wrapText="1"/>
    </xf>
    <xf numFmtId="164" fontId="26" fillId="0" borderId="23" xfId="0" applyNumberFormat="1" applyFont="1" applyBorder="1" applyProtection="1">
      <protection locked="0"/>
    </xf>
    <xf numFmtId="164" fontId="6" fillId="5" borderId="26" xfId="0" applyNumberFormat="1" applyFont="1" applyFill="1" applyBorder="1"/>
    <xf numFmtId="164" fontId="6" fillId="5" borderId="11" xfId="0" applyNumberFormat="1" applyFont="1" applyFill="1" applyBorder="1"/>
    <xf numFmtId="0" fontId="8" fillId="5" borderId="15" xfId="0" applyFont="1" applyFill="1" applyBorder="1"/>
    <xf numFmtId="0" fontId="9" fillId="0" borderId="39" xfId="0" applyFont="1" applyBorder="1"/>
    <xf numFmtId="0" fontId="9" fillId="0" borderId="40" xfId="0" applyFont="1" applyBorder="1"/>
    <xf numFmtId="164" fontId="8" fillId="5" borderId="70" xfId="0" applyNumberFormat="1" applyFont="1" applyFill="1" applyBorder="1"/>
    <xf numFmtId="164" fontId="8" fillId="5" borderId="71" xfId="0" applyNumberFormat="1" applyFont="1" applyFill="1" applyBorder="1"/>
    <xf numFmtId="0" fontId="8" fillId="0" borderId="17" xfId="0" applyFont="1" applyBorder="1"/>
    <xf numFmtId="0" fontId="10" fillId="0" borderId="10" xfId="0" applyFont="1" applyBorder="1"/>
    <xf numFmtId="0" fontId="1" fillId="0" borderId="10" xfId="0" applyFont="1" applyBorder="1"/>
    <xf numFmtId="0" fontId="1" fillId="0" borderId="30" xfId="0" applyFont="1" applyBorder="1"/>
    <xf numFmtId="0" fontId="7" fillId="0" borderId="4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8" fillId="6" borderId="25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8" fillId="6" borderId="25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9" fillId="6" borderId="37" xfId="0" applyFont="1" applyFill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8" fillId="5" borderId="3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0" fillId="5" borderId="3" xfId="0" applyFill="1" applyBorder="1"/>
    <xf numFmtId="0" fontId="0" fillId="0" borderId="3" xfId="0" applyBorder="1"/>
    <xf numFmtId="0" fontId="0" fillId="0" borderId="21" xfId="0" applyBorder="1"/>
    <xf numFmtId="164" fontId="9" fillId="5" borderId="11" xfId="0" applyNumberFormat="1" applyFont="1" applyFill="1" applyBorder="1"/>
    <xf numFmtId="164" fontId="6" fillId="5" borderId="23" xfId="0" applyNumberFormat="1" applyFont="1" applyFill="1" applyBorder="1"/>
    <xf numFmtId="0" fontId="8" fillId="6" borderId="12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6" borderId="4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0" fontId="19" fillId="6" borderId="14" xfId="0" applyFont="1" applyFill="1" applyBorder="1"/>
    <xf numFmtId="0" fontId="7" fillId="0" borderId="0" xfId="0" applyFont="1"/>
    <xf numFmtId="0" fontId="8" fillId="0" borderId="14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54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56" fillId="0" borderId="30" xfId="0" applyFont="1" applyBorder="1" applyAlignment="1">
      <alignment vertical="top" wrapText="1"/>
    </xf>
    <xf numFmtId="164" fontId="26" fillId="7" borderId="34" xfId="0" applyNumberFormat="1" applyFont="1" applyFill="1" applyBorder="1" applyProtection="1">
      <protection locked="0"/>
    </xf>
    <xf numFmtId="0" fontId="0" fillId="0" borderId="30" xfId="0" applyBorder="1" applyProtection="1">
      <protection locked="0"/>
    </xf>
    <xf numFmtId="164" fontId="26" fillId="2" borderId="23" xfId="0" applyNumberFormat="1" applyFont="1" applyFill="1" applyBorder="1"/>
    <xf numFmtId="164" fontId="6" fillId="2" borderId="26" xfId="0" applyNumberFormat="1" applyFont="1" applyFill="1" applyBorder="1"/>
    <xf numFmtId="164" fontId="9" fillId="2" borderId="11" xfId="0" applyNumberFormat="1" applyFont="1" applyFill="1" applyBorder="1"/>
    <xf numFmtId="164" fontId="23" fillId="5" borderId="23" xfId="0" applyNumberFormat="1" applyFont="1" applyFill="1" applyBorder="1"/>
    <xf numFmtId="164" fontId="26" fillId="0" borderId="26" xfId="0" applyNumberFormat="1" applyFont="1" applyBorder="1" applyProtection="1">
      <protection locked="0"/>
    </xf>
    <xf numFmtId="0" fontId="0" fillId="0" borderId="20" xfId="0" applyBorder="1" applyProtection="1">
      <protection locked="0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9" fontId="9" fillId="0" borderId="27" xfId="0" applyNumberFormat="1" applyFont="1" applyBorder="1" applyAlignment="1" applyProtection="1">
      <alignment horizontal="left" vertical="top" wrapText="1"/>
      <protection locked="0"/>
    </xf>
    <xf numFmtId="49" fontId="9" fillId="0" borderId="31" xfId="0" applyNumberFormat="1" applyFont="1" applyBorder="1" applyAlignment="1" applyProtection="1">
      <alignment horizontal="left" vertical="top" wrapText="1"/>
      <protection locked="0"/>
    </xf>
    <xf numFmtId="49" fontId="9" fillId="0" borderId="32" xfId="0" applyNumberFormat="1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>
      <alignment vertical="top" wrapText="1"/>
    </xf>
    <xf numFmtId="0" fontId="10" fillId="0" borderId="12" xfId="0" applyFont="1" applyBorder="1"/>
    <xf numFmtId="39" fontId="10" fillId="5" borderId="27" xfId="0" applyNumberFormat="1" applyFont="1" applyFill="1" applyBorder="1"/>
    <xf numFmtId="0" fontId="9" fillId="5" borderId="32" xfId="0" applyFont="1" applyFill="1" applyBorder="1"/>
    <xf numFmtId="43" fontId="20" fillId="0" borderId="27" xfId="0" applyNumberFormat="1" applyFont="1" applyBorder="1" applyProtection="1">
      <protection locked="0"/>
    </xf>
    <xf numFmtId="43" fontId="20" fillId="0" borderId="32" xfId="0" applyNumberFormat="1" applyFont="1" applyBorder="1" applyProtection="1">
      <protection locked="0"/>
    </xf>
    <xf numFmtId="164" fontId="8" fillId="5" borderId="86" xfId="0" applyNumberFormat="1" applyFont="1" applyFill="1" applyBorder="1"/>
    <xf numFmtId="0" fontId="9" fillId="0" borderId="87" xfId="0" applyFont="1" applyBorder="1"/>
    <xf numFmtId="43" fontId="44" fillId="2" borderId="58" xfId="0" applyNumberFormat="1" applyFont="1" applyFill="1" applyBorder="1" applyAlignment="1">
      <alignment horizontal="right"/>
    </xf>
    <xf numFmtId="0" fontId="0" fillId="2" borderId="76" xfId="0" applyFill="1" applyBorder="1" applyAlignment="1">
      <alignment horizontal="right"/>
    </xf>
    <xf numFmtId="0" fontId="9" fillId="0" borderId="12" xfId="0" applyFont="1" applyBorder="1" applyAlignment="1">
      <alignment horizontal="center" vertical="top"/>
    </xf>
    <xf numFmtId="0" fontId="9" fillId="0" borderId="8" xfId="0" applyFont="1" applyBorder="1"/>
    <xf numFmtId="39" fontId="10" fillId="5" borderId="48" xfId="0" applyNumberFormat="1" applyFont="1" applyFill="1" applyBorder="1"/>
    <xf numFmtId="0" fontId="9" fillId="5" borderId="49" xfId="0" applyFont="1" applyFill="1" applyBorder="1"/>
    <xf numFmtId="0" fontId="9" fillId="0" borderId="50" xfId="0" applyFont="1" applyBorder="1"/>
    <xf numFmtId="0" fontId="9" fillId="0" borderId="51" xfId="0" applyFont="1" applyBorder="1"/>
    <xf numFmtId="0" fontId="19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vertical="top" wrapText="1"/>
    </xf>
    <xf numFmtId="43" fontId="20" fillId="0" borderId="28" xfId="0" applyNumberFormat="1" applyFont="1" applyBorder="1" applyProtection="1">
      <protection locked="0"/>
    </xf>
    <xf numFmtId="43" fontId="20" fillId="0" borderId="13" xfId="0" applyNumberFormat="1" applyFont="1" applyBorder="1" applyProtection="1">
      <protection locked="0"/>
    </xf>
    <xf numFmtId="0" fontId="5" fillId="3" borderId="27" xfId="0" applyFont="1" applyFill="1" applyBorder="1"/>
    <xf numFmtId="0" fontId="5" fillId="3" borderId="31" xfId="0" applyFont="1" applyFill="1" applyBorder="1"/>
    <xf numFmtId="0" fontId="2" fillId="0" borderId="31" xfId="0" applyFont="1" applyBorder="1"/>
    <xf numFmtId="0" fontId="2" fillId="0" borderId="32" xfId="0" applyFont="1" applyBorder="1"/>
    <xf numFmtId="49" fontId="13" fillId="0" borderId="4" xfId="0" applyNumberFormat="1" applyFont="1" applyBorder="1" applyProtection="1">
      <protection locked="0"/>
    </xf>
    <xf numFmtId="49" fontId="13" fillId="0" borderId="1" xfId="0" applyNumberFormat="1" applyFont="1" applyBorder="1" applyProtection="1">
      <protection locked="0"/>
    </xf>
    <xf numFmtId="49" fontId="13" fillId="0" borderId="5" xfId="0" applyNumberFormat="1" applyFont="1" applyBorder="1" applyProtection="1">
      <protection locked="0"/>
    </xf>
    <xf numFmtId="0" fontId="10" fillId="2" borderId="28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14" fillId="0" borderId="4" xfId="0" applyNumberFormat="1" applyFont="1" applyBorder="1" applyAlignment="1" applyProtection="1">
      <alignment horizontal="center" vertical="top"/>
      <protection locked="0"/>
    </xf>
    <xf numFmtId="49" fontId="14" fillId="0" borderId="5" xfId="0" applyNumberFormat="1" applyFont="1" applyBorder="1" applyAlignment="1" applyProtection="1">
      <alignment vertical="top"/>
      <protection locked="0"/>
    </xf>
    <xf numFmtId="0" fontId="9" fillId="0" borderId="12" xfId="0" applyFont="1" applyBorder="1"/>
    <xf numFmtId="0" fontId="9" fillId="0" borderId="13" xfId="0" applyFont="1" applyBorder="1"/>
    <xf numFmtId="49" fontId="12" fillId="0" borderId="4" xfId="0" applyNumberFormat="1" applyFont="1" applyBorder="1" applyAlignment="1" applyProtection="1">
      <alignment vertical="top" wrapText="1"/>
      <protection locked="0"/>
    </xf>
    <xf numFmtId="49" fontId="13" fillId="0" borderId="1" xfId="0" applyNumberFormat="1" applyFont="1" applyBorder="1" applyAlignment="1" applyProtection="1">
      <alignment vertical="top"/>
      <protection locked="0"/>
    </xf>
    <xf numFmtId="49" fontId="13" fillId="0" borderId="5" xfId="0" applyNumberFormat="1" applyFont="1" applyBorder="1" applyAlignment="1" applyProtection="1">
      <alignment vertical="top"/>
      <protection locked="0"/>
    </xf>
    <xf numFmtId="49" fontId="13" fillId="0" borderId="4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4" fillId="0" borderId="5" xfId="0" applyNumberFormat="1" applyFont="1" applyBorder="1" applyAlignment="1" applyProtection="1">
      <alignment horizontal="center" vertical="top"/>
      <protection locked="0"/>
    </xf>
    <xf numFmtId="49" fontId="12" fillId="0" borderId="4" xfId="0" applyNumberFormat="1" applyFont="1" applyBorder="1" applyProtection="1">
      <protection locked="0"/>
    </xf>
    <xf numFmtId="49" fontId="12" fillId="0" borderId="1" xfId="0" applyNumberFormat="1" applyFont="1" applyBorder="1" applyProtection="1">
      <protection locked="0"/>
    </xf>
    <xf numFmtId="49" fontId="12" fillId="0" borderId="5" xfId="0" applyNumberFormat="1" applyFont="1" applyBorder="1" applyProtection="1"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/>
      <protection locked="0"/>
    </xf>
    <xf numFmtId="0" fontId="5" fillId="0" borderId="27" xfId="0" applyFont="1" applyBorder="1"/>
    <xf numFmtId="49" fontId="14" fillId="0" borderId="1" xfId="0" applyNumberFormat="1" applyFont="1" applyBorder="1" applyAlignment="1" applyProtection="1">
      <alignment horizontal="center" vertical="top"/>
      <protection locked="0"/>
    </xf>
    <xf numFmtId="49" fontId="13" fillId="0" borderId="5" xfId="0" applyNumberFormat="1" applyFont="1" applyBorder="1" applyAlignment="1" applyProtection="1">
      <alignment horizontal="center" vertical="top"/>
      <protection locked="0"/>
    </xf>
    <xf numFmtId="0" fontId="53" fillId="0" borderId="3" xfId="0" applyFont="1" applyBorder="1" applyAlignment="1">
      <alignment vertical="top" wrapText="1"/>
    </xf>
    <xf numFmtId="0" fontId="53" fillId="0" borderId="9" xfId="0" applyFont="1" applyBorder="1" applyAlignment="1">
      <alignment vertical="top" wrapText="1"/>
    </xf>
    <xf numFmtId="0" fontId="51" fillId="0" borderId="3" xfId="0" applyFont="1" applyBorder="1" applyAlignment="1">
      <alignment vertical="top" wrapText="1"/>
    </xf>
    <xf numFmtId="2" fontId="10" fillId="5" borderId="67" xfId="0" applyNumberFormat="1" applyFont="1" applyFill="1" applyBorder="1"/>
    <xf numFmtId="2" fontId="9" fillId="5" borderId="68" xfId="0" applyNumberFormat="1" applyFont="1" applyFill="1" applyBorder="1"/>
    <xf numFmtId="43" fontId="44" fillId="2" borderId="3" xfId="0" applyNumberFormat="1" applyFont="1" applyFill="1" applyBorder="1" applyAlignment="1">
      <alignment horizontal="right"/>
    </xf>
    <xf numFmtId="0" fontId="0" fillId="2" borderId="77" xfId="0" applyFill="1" applyBorder="1" applyAlignment="1">
      <alignment horizontal="right"/>
    </xf>
    <xf numFmtId="43" fontId="45" fillId="2" borderId="3" xfId="0" applyNumberFormat="1" applyFont="1" applyFill="1" applyBorder="1" applyAlignment="1">
      <alignment horizontal="right"/>
    </xf>
    <xf numFmtId="49" fontId="7" fillId="0" borderId="4" xfId="0" applyNumberFormat="1" applyFont="1" applyBorder="1" applyAlignment="1" applyProtection="1">
      <alignment horizontal="left" vertical="top"/>
      <protection locked="0"/>
    </xf>
    <xf numFmtId="49" fontId="0" fillId="0" borderId="1" xfId="0" applyNumberFormat="1" applyBorder="1" applyAlignment="1" applyProtection="1">
      <alignment horizontal="left" vertical="top"/>
      <protection locked="0"/>
    </xf>
    <xf numFmtId="49" fontId="0" fillId="0" borderId="5" xfId="0" applyNumberFormat="1" applyBorder="1" applyAlignment="1" applyProtection="1">
      <alignment horizontal="left" vertical="top"/>
      <protection locked="0"/>
    </xf>
    <xf numFmtId="0" fontId="8" fillId="0" borderId="27" xfId="0" applyFont="1" applyBorder="1"/>
    <xf numFmtId="0" fontId="9" fillId="0" borderId="31" xfId="0" applyFont="1" applyBorder="1"/>
    <xf numFmtId="0" fontId="9" fillId="0" borderId="32" xfId="0" applyFont="1" applyBorder="1"/>
    <xf numFmtId="164" fontId="8" fillId="5" borderId="42" xfId="0" applyNumberFormat="1" applyFont="1" applyFill="1" applyBorder="1"/>
    <xf numFmtId="164" fontId="8" fillId="5" borderId="64" xfId="0" applyNumberFormat="1" applyFont="1" applyFill="1" applyBorder="1"/>
    <xf numFmtId="0" fontId="8" fillId="0" borderId="15" xfId="0" applyFont="1" applyBorder="1"/>
    <xf numFmtId="0" fontId="9" fillId="0" borderId="65" xfId="0" applyFont="1" applyBorder="1"/>
    <xf numFmtId="164" fontId="8" fillId="5" borderId="62" xfId="0" applyNumberFormat="1" applyFont="1" applyFill="1" applyBorder="1"/>
    <xf numFmtId="164" fontId="8" fillId="5" borderId="63" xfId="0" applyNumberFormat="1" applyFont="1" applyFill="1" applyBorder="1"/>
    <xf numFmtId="164" fontId="26" fillId="0" borderId="33" xfId="0" applyNumberFormat="1" applyFont="1" applyBorder="1" applyProtection="1">
      <protection locked="0"/>
    </xf>
    <xf numFmtId="164" fontId="8" fillId="5" borderId="27" xfId="0" applyNumberFormat="1" applyFont="1" applyFill="1" applyBorder="1"/>
    <xf numFmtId="164" fontId="8" fillId="5" borderId="32" xfId="0" applyNumberFormat="1" applyFont="1" applyFill="1" applyBorder="1"/>
    <xf numFmtId="0" fontId="18" fillId="0" borderId="31" xfId="0" applyFont="1" applyBorder="1" applyAlignment="1">
      <alignment vertical="top" wrapText="1"/>
    </xf>
    <xf numFmtId="0" fontId="18" fillId="0" borderId="32" xfId="0" applyFont="1" applyBorder="1"/>
    <xf numFmtId="0" fontId="41" fillId="0" borderId="31" xfId="0" applyFont="1" applyBorder="1" applyAlignment="1">
      <alignment vertical="top" wrapText="1"/>
    </xf>
    <xf numFmtId="0" fontId="18" fillId="0" borderId="44" xfId="0" applyFont="1" applyBorder="1" applyAlignment="1">
      <alignment vertical="top" wrapText="1"/>
    </xf>
    <xf numFmtId="0" fontId="18" fillId="0" borderId="43" xfId="0" applyFont="1" applyBorder="1"/>
    <xf numFmtId="0" fontId="28" fillId="0" borderId="31" xfId="0" applyFont="1" applyBorder="1" applyAlignment="1">
      <alignment vertical="top" wrapText="1"/>
    </xf>
    <xf numFmtId="0" fontId="10" fillId="0" borderId="32" xfId="0" applyFont="1" applyBorder="1"/>
    <xf numFmtId="39" fontId="10" fillId="3" borderId="27" xfId="0" applyNumberFormat="1" applyFont="1" applyFill="1" applyBorder="1"/>
    <xf numFmtId="0" fontId="28" fillId="0" borderId="1" xfId="0" applyFont="1" applyBorder="1" applyAlignment="1">
      <alignment vertical="top" wrapText="1"/>
    </xf>
    <xf numFmtId="0" fontId="28" fillId="0" borderId="5" xfId="0" applyFont="1" applyBorder="1"/>
    <xf numFmtId="0" fontId="17" fillId="3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8" fillId="0" borderId="1" xfId="0" applyFont="1" applyBorder="1" applyAlignment="1">
      <alignment vertical="top" wrapText="1"/>
    </xf>
    <xf numFmtId="0" fontId="9" fillId="0" borderId="5" xfId="0" applyFont="1" applyBorder="1"/>
    <xf numFmtId="0" fontId="1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7" xfId="0" applyFont="1" applyBorder="1"/>
    <xf numFmtId="0" fontId="28" fillId="0" borderId="32" xfId="0" applyFont="1" applyBorder="1"/>
    <xf numFmtId="43" fontId="45" fillId="2" borderId="85" xfId="0" applyNumberFormat="1" applyFont="1" applyFill="1" applyBorder="1" applyAlignment="1">
      <alignment horizontal="right"/>
    </xf>
    <xf numFmtId="0" fontId="0" fillId="2" borderId="82" xfId="0" applyFill="1" applyBorder="1" applyAlignment="1">
      <alignment horizontal="right"/>
    </xf>
    <xf numFmtId="0" fontId="55" fillId="0" borderId="3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3" fontId="44" fillId="2" borderId="56" xfId="0" applyNumberFormat="1" applyFont="1" applyFill="1" applyBorder="1" applyAlignment="1">
      <alignment horizontal="right"/>
    </xf>
    <xf numFmtId="0" fontId="0" fillId="2" borderId="78" xfId="0" applyFill="1" applyBorder="1" applyAlignment="1">
      <alignment horizontal="right"/>
    </xf>
    <xf numFmtId="43" fontId="45" fillId="2" borderId="83" xfId="0" applyNumberFormat="1" applyFont="1" applyFill="1" applyBorder="1" applyAlignment="1">
      <alignment horizontal="right"/>
    </xf>
    <xf numFmtId="0" fontId="0" fillId="2" borderId="84" xfId="0" applyFill="1" applyBorder="1" applyAlignment="1">
      <alignment horizontal="right"/>
    </xf>
    <xf numFmtId="0" fontId="53" fillId="0" borderId="2" xfId="0" applyFont="1" applyBorder="1" applyAlignment="1">
      <alignment vertical="top" wrapText="1"/>
    </xf>
    <xf numFmtId="0" fontId="55" fillId="0" borderId="2" xfId="0" applyFont="1" applyBorder="1" applyAlignment="1">
      <alignment wrapText="1"/>
    </xf>
    <xf numFmtId="0" fontId="22" fillId="2" borderId="3" xfId="0" applyFont="1" applyFill="1" applyBorder="1" applyAlignment="1">
      <alignment horizontal="right"/>
    </xf>
    <xf numFmtId="164" fontId="44" fillId="2" borderId="58" xfId="0" applyNumberFormat="1" applyFont="1" applyFill="1" applyBorder="1"/>
    <xf numFmtId="0" fontId="45" fillId="2" borderId="59" xfId="0" applyFont="1" applyFill="1" applyBorder="1"/>
    <xf numFmtId="39" fontId="22" fillId="2" borderId="56" xfId="0" applyNumberFormat="1" applyFont="1" applyFill="1" applyBorder="1" applyAlignment="1">
      <alignment horizontal="right"/>
    </xf>
    <xf numFmtId="0" fontId="22" fillId="2" borderId="56" xfId="0" applyFont="1" applyFill="1" applyBorder="1" applyAlignment="1">
      <alignment horizontal="right"/>
    </xf>
    <xf numFmtId="164" fontId="44" fillId="2" borderId="56" xfId="0" applyNumberFormat="1" applyFont="1" applyFill="1" applyBorder="1"/>
    <xf numFmtId="164" fontId="44" fillId="2" borderId="60" xfId="0" applyNumberFormat="1" applyFont="1" applyFill="1" applyBorder="1"/>
    <xf numFmtId="164" fontId="44" fillId="2" borderId="3" xfId="0" applyNumberFormat="1" applyFont="1" applyFill="1" applyBorder="1"/>
    <xf numFmtId="0" fontId="44" fillId="2" borderId="21" xfId="0" applyFont="1" applyFill="1" applyBorder="1"/>
  </cellXfs>
  <cellStyles count="2">
    <cellStyle name="Hyperlink" xfId="1" builtinId="8"/>
    <cellStyle name="Normal" xfId="0" builtinId="0"/>
  </cellStyles>
  <dxfs count="40">
    <dxf>
      <font>
        <color theme="2" tint="-0.24994659260841701"/>
      </font>
      <fill>
        <patternFill>
          <bgColor theme="2" tint="-0.24994659260841701"/>
        </patternFill>
      </fill>
    </dxf>
    <dxf>
      <font>
        <color theme="1"/>
      </font>
    </dxf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  <border>
        <left/>
        <right/>
        <bottom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/>
      </font>
      <border>
        <left/>
        <right/>
        <bottom/>
      </border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389282</xdr:colOff>
      <xdr:row>6</xdr:row>
      <xdr:rowOff>172025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2391" cy="1292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xunit@difi.az.gov" TargetMode="External"/><Relationship Id="rId1" Type="http://schemas.openxmlformats.org/officeDocument/2006/relationships/hyperlink" Target="https://difi.az.go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D561"/>
  <sheetViews>
    <sheetView showGridLines="0" tabSelected="1" zoomScale="124" zoomScaleNormal="124" zoomScalePageLayoutView="130" workbookViewId="0">
      <selection activeCell="A12" sqref="A12:B12"/>
    </sheetView>
  </sheetViews>
  <sheetFormatPr defaultColWidth="9" defaultRowHeight="15.6" x14ac:dyDescent="0.3"/>
  <cols>
    <col min="1" max="1" width="5.19921875" style="2" customWidth="1"/>
    <col min="2" max="2" width="6" style="2" customWidth="1"/>
    <col min="3" max="3" width="5.8984375" style="2" customWidth="1"/>
    <col min="4" max="4" width="13.3984375" style="2" customWidth="1"/>
    <col min="5" max="5" width="11.69921875" style="2" customWidth="1"/>
    <col min="6" max="6" width="10.5" style="2" customWidth="1"/>
    <col min="7" max="7" width="10.8984375" style="4" customWidth="1"/>
    <col min="8" max="8" width="5.19921875" style="2" customWidth="1"/>
    <col min="9" max="9" width="6.69921875" style="2" customWidth="1"/>
    <col min="10" max="10" width="9.3984375" style="2" customWidth="1"/>
    <col min="11" max="11" width="6.5" style="2" customWidth="1"/>
    <col min="12" max="29" width="9" style="2" customWidth="1"/>
    <col min="30" max="30" width="12.69921875" style="2" bestFit="1" customWidth="1"/>
    <col min="31" max="31" width="9" style="2" customWidth="1"/>
    <col min="32" max="16384" width="9" style="2"/>
  </cols>
  <sheetData>
    <row r="1" spans="1:14" s="139" customFormat="1" ht="17.399999999999999" x14ac:dyDescent="0.3">
      <c r="D1" s="147" t="s">
        <v>388</v>
      </c>
      <c r="G1" s="140"/>
      <c r="K1" s="141" t="s">
        <v>0</v>
      </c>
      <c r="L1" s="253" t="s">
        <v>367</v>
      </c>
    </row>
    <row r="2" spans="1:14" s="139" customFormat="1" ht="13.5" customHeight="1" x14ac:dyDescent="0.3">
      <c r="D2" s="283" t="s">
        <v>380</v>
      </c>
      <c r="E2" s="284"/>
      <c r="F2" s="285"/>
      <c r="G2" s="140"/>
      <c r="K2" s="142" t="s">
        <v>1</v>
      </c>
    </row>
    <row r="3" spans="1:14" s="139" customFormat="1" ht="13.5" customHeight="1" thickBot="1" x14ac:dyDescent="0.35">
      <c r="D3" s="286" t="s">
        <v>381</v>
      </c>
      <c r="E3" s="287"/>
      <c r="F3" s="288"/>
      <c r="G3" s="140"/>
      <c r="J3" s="143" t="s">
        <v>2</v>
      </c>
      <c r="K3" s="256">
        <v>2022</v>
      </c>
    </row>
    <row r="4" spans="1:14" s="139" customFormat="1" ht="13.5" customHeight="1" x14ac:dyDescent="0.3">
      <c r="D4" s="268" t="s">
        <v>382</v>
      </c>
      <c r="F4" s="140"/>
      <c r="G4" s="140"/>
      <c r="K4" s="215"/>
    </row>
    <row r="5" spans="1:14" s="139" customFormat="1" ht="14.25" customHeight="1" x14ac:dyDescent="0.3">
      <c r="D5" s="268" t="s">
        <v>383</v>
      </c>
      <c r="G5" s="140"/>
      <c r="H5" s="374" t="s">
        <v>3</v>
      </c>
      <c r="I5" s="375"/>
      <c r="J5" s="376"/>
      <c r="K5" s="377"/>
    </row>
    <row r="6" spans="1:14" s="139" customFormat="1" ht="15" customHeight="1" x14ac:dyDescent="0.3">
      <c r="D6" s="269" t="s">
        <v>384</v>
      </c>
      <c r="G6" s="144" t="s">
        <v>4</v>
      </c>
      <c r="H6" s="254" t="s">
        <v>368</v>
      </c>
      <c r="I6" s="398" t="s">
        <v>5</v>
      </c>
      <c r="J6" s="376"/>
      <c r="K6" s="377"/>
    </row>
    <row r="7" spans="1:14" s="139" customFormat="1" x14ac:dyDescent="0.3">
      <c r="G7" s="140"/>
      <c r="H7" s="255" t="str">
        <f>+IF(TRIM(H6)="","X","")</f>
        <v/>
      </c>
      <c r="I7" s="398" t="s">
        <v>6</v>
      </c>
      <c r="J7" s="376"/>
      <c r="K7" s="377"/>
    </row>
    <row r="8" spans="1:14" s="139" customFormat="1" x14ac:dyDescent="0.3">
      <c r="A8" s="5" t="s">
        <v>7</v>
      </c>
      <c r="B8" s="145"/>
      <c r="C8" s="145"/>
      <c r="D8" s="145"/>
      <c r="E8" s="145"/>
      <c r="F8" s="145"/>
      <c r="G8" s="146"/>
      <c r="H8" s="145"/>
      <c r="I8" s="145"/>
      <c r="J8" s="145"/>
      <c r="K8" s="145"/>
    </row>
    <row r="9" spans="1:14" ht="15.75" customHeight="1" x14ac:dyDescent="0.3">
      <c r="A9" s="447" t="s">
        <v>371</v>
      </c>
      <c r="B9" s="448"/>
      <c r="C9" s="448"/>
      <c r="D9" s="448"/>
      <c r="E9" s="448"/>
      <c r="F9" s="448"/>
      <c r="G9" s="448"/>
      <c r="H9" s="448"/>
      <c r="I9" s="448"/>
      <c r="J9" s="448"/>
      <c r="K9" s="448"/>
    </row>
    <row r="10" spans="1:14" ht="2.25" customHeight="1" x14ac:dyDescent="0.3">
      <c r="A10" s="178"/>
    </row>
    <row r="11" spans="1:14" x14ac:dyDescent="0.3">
      <c r="A11" s="381" t="s">
        <v>8</v>
      </c>
      <c r="B11" s="382"/>
      <c r="C11" s="381" t="s">
        <v>9</v>
      </c>
      <c r="D11" s="385"/>
      <c r="E11" s="385"/>
      <c r="F11" s="386"/>
      <c r="G11" s="184" t="s">
        <v>10</v>
      </c>
      <c r="H11" s="185"/>
      <c r="I11" s="8"/>
      <c r="J11" s="186" t="s">
        <v>11</v>
      </c>
      <c r="K11" s="185"/>
      <c r="M11" s="257" t="s">
        <v>374</v>
      </c>
      <c r="N11" s="3" t="e">
        <f>+VLOOKUP(_BusType,T257:W281,2,FALSE)</f>
        <v>#N/A</v>
      </c>
    </row>
    <row r="12" spans="1:14" ht="30" customHeight="1" x14ac:dyDescent="0.3">
      <c r="A12" s="383"/>
      <c r="B12" s="384"/>
      <c r="C12" s="387"/>
      <c r="D12" s="388"/>
      <c r="E12" s="388"/>
      <c r="F12" s="389"/>
      <c r="G12" s="383"/>
      <c r="H12" s="399"/>
      <c r="I12" s="400"/>
      <c r="J12" s="383"/>
      <c r="K12" s="392"/>
      <c r="M12" s="257" t="s">
        <v>375</v>
      </c>
      <c r="N12" s="3" t="e">
        <f>+VLOOKUP(_EntType,X288:Y301,2,FALSE)</f>
        <v>#N/A</v>
      </c>
    </row>
    <row r="13" spans="1:14" x14ac:dyDescent="0.3">
      <c r="A13" s="186" t="s">
        <v>12</v>
      </c>
      <c r="B13" s="185"/>
      <c r="C13" s="186" t="s">
        <v>13</v>
      </c>
      <c r="D13" s="8"/>
      <c r="E13" s="8"/>
      <c r="F13" s="185"/>
      <c r="G13" s="381" t="s">
        <v>14</v>
      </c>
      <c r="H13" s="382"/>
      <c r="I13" s="9" t="s">
        <v>15</v>
      </c>
      <c r="J13" s="9" t="s">
        <v>16</v>
      </c>
      <c r="K13" s="9"/>
    </row>
    <row r="14" spans="1:14" ht="22.5" customHeight="1" x14ac:dyDescent="0.3">
      <c r="A14" s="383"/>
      <c r="B14" s="392"/>
      <c r="C14" s="393"/>
      <c r="D14" s="394"/>
      <c r="E14" s="394"/>
      <c r="F14" s="395"/>
      <c r="G14" s="393"/>
      <c r="H14" s="395"/>
      <c r="I14" s="252"/>
      <c r="J14" s="396"/>
      <c r="K14" s="397"/>
    </row>
    <row r="15" spans="1:14" ht="6" customHeight="1" x14ac:dyDescent="0.3">
      <c r="A15" s="10"/>
      <c r="B15" s="10"/>
      <c r="C15" s="10"/>
      <c r="D15" s="10"/>
      <c r="E15" s="10"/>
      <c r="F15" s="10"/>
      <c r="G15" s="11"/>
    </row>
    <row r="16" spans="1:14" ht="21.75" customHeight="1" x14ac:dyDescent="0.3">
      <c r="A16" s="349" t="s">
        <v>17</v>
      </c>
      <c r="B16" s="350"/>
      <c r="C16" s="350"/>
      <c r="D16" s="350"/>
      <c r="E16" s="350"/>
      <c r="F16" s="350"/>
      <c r="G16" s="350"/>
      <c r="H16" s="350"/>
      <c r="I16" s="350"/>
      <c r="J16" s="350"/>
      <c r="K16" s="350"/>
    </row>
    <row r="17" spans="1:13" ht="20.25" customHeight="1" x14ac:dyDescent="0.3">
      <c r="A17" s="347" t="s">
        <v>18</v>
      </c>
      <c r="B17" s="348"/>
      <c r="C17" s="348"/>
      <c r="D17" s="348"/>
      <c r="E17" s="348"/>
      <c r="F17" s="348"/>
      <c r="G17" s="348"/>
      <c r="H17" s="348"/>
      <c r="I17" s="348"/>
      <c r="J17" s="348"/>
      <c r="K17" s="348"/>
    </row>
    <row r="18" spans="1:13" x14ac:dyDescent="0.3">
      <c r="A18" s="186" t="s">
        <v>19</v>
      </c>
      <c r="B18" s="8"/>
      <c r="C18" s="8"/>
      <c r="D18" s="8"/>
      <c r="E18" s="186" t="s">
        <v>20</v>
      </c>
      <c r="F18" s="8"/>
      <c r="G18" s="187"/>
      <c r="H18" s="185"/>
      <c r="I18" s="12"/>
      <c r="J18" s="8" t="s">
        <v>21</v>
      </c>
      <c r="K18" s="185"/>
    </row>
    <row r="19" spans="1:13" ht="22.5" customHeight="1" x14ac:dyDescent="0.3">
      <c r="A19" s="378"/>
      <c r="B19" s="379"/>
      <c r="C19" s="379"/>
      <c r="D19" s="380"/>
      <c r="E19" s="378"/>
      <c r="F19" s="379"/>
      <c r="G19" s="379"/>
      <c r="H19" s="379"/>
      <c r="I19" s="380"/>
      <c r="J19" s="390"/>
      <c r="K19" s="391"/>
    </row>
    <row r="20" spans="1:13" x14ac:dyDescent="0.3">
      <c r="A20" s="186" t="s">
        <v>22</v>
      </c>
      <c r="B20" s="8"/>
      <c r="C20" s="8"/>
      <c r="D20" s="8"/>
      <c r="E20" s="13"/>
      <c r="F20" s="9"/>
      <c r="G20" s="381" t="s">
        <v>14</v>
      </c>
      <c r="H20" s="382"/>
      <c r="I20" s="9" t="s">
        <v>15</v>
      </c>
      <c r="J20" s="9" t="s">
        <v>16</v>
      </c>
      <c r="K20" s="9"/>
    </row>
    <row r="21" spans="1:13" ht="22.5" customHeight="1" x14ac:dyDescent="0.3">
      <c r="A21" s="378"/>
      <c r="B21" s="379"/>
      <c r="C21" s="379"/>
      <c r="D21" s="379"/>
      <c r="E21" s="379"/>
      <c r="F21" s="380"/>
      <c r="G21" s="378"/>
      <c r="H21" s="380"/>
      <c r="I21" s="251"/>
      <c r="J21" s="390"/>
      <c r="K21" s="391"/>
    </row>
    <row r="22" spans="1:13" ht="15" customHeight="1" x14ac:dyDescent="0.3">
      <c r="A22" s="263" t="s">
        <v>364</v>
      </c>
      <c r="B22" s="270"/>
      <c r="C22" s="270"/>
      <c r="D22" s="270"/>
      <c r="E22" s="270"/>
      <c r="F22" s="270"/>
      <c r="G22" s="271"/>
      <c r="H22" s="270"/>
      <c r="I22" s="270"/>
      <c r="J22" s="270"/>
      <c r="K22" s="276"/>
    </row>
    <row r="23" spans="1:13" ht="13.5" customHeight="1" x14ac:dyDescent="0.3">
      <c r="A23" s="272" t="s">
        <v>387</v>
      </c>
      <c r="B23" s="273"/>
      <c r="C23" s="273"/>
      <c r="D23" s="273"/>
      <c r="E23" s="273"/>
      <c r="F23" s="273"/>
      <c r="G23" s="274"/>
      <c r="H23" s="273"/>
      <c r="I23" s="273"/>
      <c r="J23" s="273"/>
      <c r="K23" s="275"/>
    </row>
    <row r="24" spans="1:13" ht="15" customHeight="1" x14ac:dyDescent="0.3">
      <c r="A24" s="216" t="s">
        <v>362</v>
      </c>
      <c r="B24" s="48"/>
      <c r="C24" s="48"/>
      <c r="D24" s="48"/>
      <c r="E24" s="48"/>
      <c r="F24" s="48"/>
      <c r="G24" s="217"/>
      <c r="H24" s="48"/>
      <c r="I24" s="48"/>
      <c r="J24" s="48"/>
      <c r="K24" s="218"/>
    </row>
    <row r="25" spans="1:13" x14ac:dyDescent="0.3">
      <c r="A25" s="130" t="s">
        <v>363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20"/>
    </row>
    <row r="26" spans="1:13" ht="28.5" customHeight="1" x14ac:dyDescent="0.3">
      <c r="A26" s="5" t="s">
        <v>23</v>
      </c>
      <c r="B26" s="16"/>
      <c r="C26" s="16"/>
      <c r="D26" s="16"/>
      <c r="E26" s="16"/>
      <c r="F26" s="16"/>
      <c r="G26" s="17"/>
      <c r="J26" s="15"/>
    </row>
    <row r="27" spans="1:13" ht="15" customHeight="1" x14ac:dyDescent="0.3">
      <c r="A27" s="18" t="s">
        <v>24</v>
      </c>
      <c r="B27" s="19" t="str">
        <f>"Gross premium tax from Page 5, Part E, Line "&amp;TEXT(A176,"0")</f>
        <v>Gross premium tax from Page 5, Part E, Line 29</v>
      </c>
      <c r="C27" s="20"/>
      <c r="D27" s="20"/>
      <c r="E27" s="20"/>
      <c r="F27" s="20"/>
      <c r="G27" s="21"/>
      <c r="H27" s="188" t="str">
        <f t="shared" ref="H27:H35" si="0">+A27</f>
        <v xml:space="preserve">    1</v>
      </c>
      <c r="I27" s="356">
        <f>+I174+I170+I166+I162+I152+I150</f>
        <v>0</v>
      </c>
      <c r="J27" s="357"/>
      <c r="K27" s="189" t="s">
        <v>25</v>
      </c>
    </row>
    <row r="28" spans="1:13" ht="15" customHeight="1" x14ac:dyDescent="0.3">
      <c r="A28" s="183" t="s">
        <v>26</v>
      </c>
      <c r="B28" s="224" t="s">
        <v>366</v>
      </c>
      <c r="C28" s="23"/>
      <c r="D28" s="23"/>
      <c r="E28" s="23"/>
      <c r="F28" s="23"/>
      <c r="G28" s="24"/>
      <c r="H28" s="226" t="str">
        <f t="shared" si="0"/>
        <v xml:space="preserve">    2</v>
      </c>
      <c r="I28" s="358"/>
      <c r="J28" s="359"/>
      <c r="K28" s="189" t="s">
        <v>27</v>
      </c>
    </row>
    <row r="29" spans="1:13" ht="15" customHeight="1" x14ac:dyDescent="0.3">
      <c r="A29" s="22" t="s">
        <v>28</v>
      </c>
      <c r="B29" s="282" t="s">
        <v>385</v>
      </c>
      <c r="C29" s="23"/>
      <c r="D29" s="23"/>
      <c r="E29" s="23"/>
      <c r="F29" s="23"/>
      <c r="G29" s="24"/>
      <c r="H29" s="188" t="str">
        <f t="shared" si="0"/>
        <v xml:space="preserve">    3</v>
      </c>
      <c r="I29" s="356">
        <f>+_GT-_TC</f>
        <v>0</v>
      </c>
      <c r="J29" s="357"/>
      <c r="K29" s="189" t="s">
        <v>29</v>
      </c>
    </row>
    <row r="30" spans="1:13" ht="15" customHeight="1" x14ac:dyDescent="0.3">
      <c r="A30" s="183" t="s">
        <v>30</v>
      </c>
      <c r="B30" s="224" t="str">
        <f>IF(_Domicile="AZ","Leave this blank; skip to Line 5","Retaliation (from Form E-RT, line 6 - foreign/alien insurers only)")</f>
        <v>Retaliation (from Form E-RT, line 6 - foreign/alien insurers only)</v>
      </c>
      <c r="C30" s="225"/>
      <c r="D30" s="23"/>
      <c r="E30" s="23"/>
      <c r="F30" s="23"/>
      <c r="G30" s="24"/>
      <c r="H30" s="226" t="str">
        <f t="shared" si="0"/>
        <v xml:space="preserve">    4</v>
      </c>
      <c r="I30" s="358"/>
      <c r="J30" s="359"/>
      <c r="K30" s="190" t="s">
        <v>31</v>
      </c>
      <c r="L30" s="196"/>
      <c r="M30" s="197">
        <f>+_RT</f>
        <v>0</v>
      </c>
    </row>
    <row r="31" spans="1:13" ht="15" customHeight="1" x14ac:dyDescent="0.3">
      <c r="A31" s="183" t="s">
        <v>32</v>
      </c>
      <c r="B31" s="224" t="s">
        <v>372</v>
      </c>
      <c r="C31" s="225"/>
      <c r="D31" s="23"/>
      <c r="E31" s="23"/>
      <c r="F31" s="23"/>
      <c r="G31" s="24"/>
      <c r="H31" s="226" t="str">
        <f t="shared" si="0"/>
        <v xml:space="preserve">    5</v>
      </c>
      <c r="I31" s="358"/>
      <c r="J31" s="359"/>
      <c r="K31" s="190" t="e">
        <f>"   "&amp;TEXT(+VLOOKUP($G$12,$T$258:$W$281,3),"00")</f>
        <v>#N/A</v>
      </c>
    </row>
    <row r="32" spans="1:13" ht="15" customHeight="1" x14ac:dyDescent="0.3">
      <c r="A32" s="183" t="s">
        <v>33</v>
      </c>
      <c r="B32" s="224" t="s">
        <v>373</v>
      </c>
      <c r="C32" s="225"/>
      <c r="D32" s="23"/>
      <c r="E32" s="23"/>
      <c r="F32" s="23"/>
      <c r="G32" s="24"/>
      <c r="H32" s="226" t="str">
        <f t="shared" si="0"/>
        <v xml:space="preserve">    6</v>
      </c>
      <c r="I32" s="358"/>
      <c r="J32" s="359"/>
      <c r="K32" s="190" t="e">
        <f>"   "&amp;TEXT(+VLOOKUP($G$12,$T$258:$W$281,4),"00")</f>
        <v>#N/A</v>
      </c>
    </row>
    <row r="33" spans="1:13" ht="15" customHeight="1" x14ac:dyDescent="0.3">
      <c r="A33" s="22" t="s">
        <v>34</v>
      </c>
      <c r="B33" s="282" t="s">
        <v>386</v>
      </c>
      <c r="C33" s="23"/>
      <c r="D33" s="23"/>
      <c r="E33" s="23"/>
      <c r="F33" s="23"/>
      <c r="G33" s="24"/>
      <c r="H33" s="188" t="str">
        <f t="shared" si="0"/>
        <v xml:space="preserve">    7</v>
      </c>
      <c r="I33" s="356">
        <f>+SUM(I29:J32)-IF(_Domicile="AZ",_RT,0)</f>
        <v>0</v>
      </c>
      <c r="J33" s="357"/>
      <c r="K33" s="190"/>
    </row>
    <row r="34" spans="1:13" ht="16.2" thickBot="1" x14ac:dyDescent="0.35">
      <c r="A34" s="228" t="s">
        <v>35</v>
      </c>
      <c r="B34" s="401" t="str">
        <f>"Installments paid in "&amp;TEXT(K3,"0000")&amp;" excluding late-payment penalties. Do not include prior tax payments."</f>
        <v>Installments paid in 2022 excluding late-payment penalties. Do not include prior tax payments.</v>
      </c>
      <c r="C34" s="401"/>
      <c r="D34" s="401"/>
      <c r="E34" s="401"/>
      <c r="F34" s="401"/>
      <c r="G34" s="402"/>
      <c r="H34" s="229" t="str">
        <f t="shared" si="0"/>
        <v xml:space="preserve">    8</v>
      </c>
      <c r="I34" s="372"/>
      <c r="J34" s="373"/>
      <c r="K34" s="180" t="s">
        <v>36</v>
      </c>
      <c r="M34" s="197">
        <f>-_TIP</f>
        <v>0</v>
      </c>
    </row>
    <row r="35" spans="1:13" ht="33.75" customHeight="1" thickTop="1" thickBot="1" x14ac:dyDescent="0.35">
      <c r="A35" s="227" t="s">
        <v>37</v>
      </c>
      <c r="B35" s="403" t="str">
        <f>+IF(I34+J34&gt;I33+J33,"CALCULATED REFUND","AMOUNT YOU OWE with this Report")&amp;" (line 7 minus line 8). "&amp;+IF(I34+J34&gt;I33+J33,"We will verify the amount we owe you and will issue a refund for that amount. ","Make sure your OPTins payment exactly matches the amount on this line.")</f>
        <v>AMOUNT YOU OWE with this Report (line 7 minus line 8). Make sure your OPTins payment exactly matches the amount on this line.</v>
      </c>
      <c r="C35" s="403"/>
      <c r="D35" s="403"/>
      <c r="E35" s="403"/>
      <c r="F35" s="403"/>
      <c r="G35" s="403"/>
      <c r="H35" s="181" t="str">
        <f t="shared" si="0"/>
        <v xml:space="preserve">    9</v>
      </c>
      <c r="I35" s="404">
        <f>ROUND(+I33-I34,2)</f>
        <v>0</v>
      </c>
      <c r="J35" s="405"/>
      <c r="K35" s="182" t="str">
        <f>+IF(I34&gt;I33,"RP:99","PMT:69")</f>
        <v>PMT:69</v>
      </c>
      <c r="M35" s="197">
        <f>+_PMT_69</f>
        <v>0</v>
      </c>
    </row>
    <row r="36" spans="1:13" ht="6" customHeight="1" thickTop="1" thickBot="1" x14ac:dyDescent="0.35">
      <c r="A36" s="280"/>
      <c r="J36" s="25"/>
    </row>
    <row r="37" spans="1:13" ht="14.4" customHeight="1" x14ac:dyDescent="0.3">
      <c r="A37" s="279" t="str">
        <f>IF(_IB&gt;=50000,"NOTE: The insurer will also need to make monthly payments of "&amp;TEXT(_IB*0.15,"$#,##0.00")&amp; " in March through August of "&amp;TEXT(_TaxYear+1,"0000") &amp;", ","")</f>
        <v/>
      </c>
      <c r="B37" s="277"/>
      <c r="C37" s="277"/>
      <c r="D37" s="277"/>
      <c r="E37" s="277"/>
      <c r="F37" s="277"/>
      <c r="G37" s="277"/>
      <c r="H37" s="277"/>
      <c r="I37" s="277"/>
      <c r="J37" s="277"/>
      <c r="K37" s="278"/>
    </row>
    <row r="38" spans="1:13" ht="14.4" customHeight="1" thickBot="1" x14ac:dyDescent="0.35">
      <c r="A38" s="281" t="str">
        <f>IF(_IB&gt;=50000,"which is 15% of the Line 3 amount. See Annual Taxes and Fees Instructions (document E-TAX-I) for details.","")</f>
        <v/>
      </c>
      <c r="B38" s="264"/>
      <c r="C38" s="264"/>
      <c r="D38" s="264"/>
      <c r="E38" s="264"/>
      <c r="F38" s="264"/>
      <c r="G38" s="265"/>
      <c r="H38" s="264"/>
      <c r="I38" s="264"/>
      <c r="J38" s="266"/>
      <c r="K38" s="267"/>
    </row>
    <row r="39" spans="1:13" ht="3" customHeight="1" x14ac:dyDescent="0.3">
      <c r="A39" s="221"/>
      <c r="J39" s="25"/>
    </row>
    <row r="40" spans="1:13" ht="16.2" thickBot="1" x14ac:dyDescent="0.35">
      <c r="A40" s="26"/>
      <c r="B40" s="27"/>
      <c r="C40" s="27"/>
      <c r="D40" s="27"/>
      <c r="E40" s="27"/>
      <c r="F40" s="27"/>
      <c r="G40" s="28"/>
      <c r="H40" s="27"/>
      <c r="I40" s="27"/>
      <c r="J40" s="27"/>
      <c r="K40" s="27"/>
    </row>
    <row r="41" spans="1:13" ht="13.5" customHeight="1" thickTop="1" x14ac:dyDescent="0.3">
      <c r="A41" s="289" t="s">
        <v>38</v>
      </c>
      <c r="B41" s="290"/>
      <c r="C41" s="456">
        <f>+F121</f>
        <v>0</v>
      </c>
      <c r="D41" s="457"/>
      <c r="E41" s="203" t="s">
        <v>39</v>
      </c>
      <c r="F41" s="204">
        <f>+H67</f>
        <v>0</v>
      </c>
      <c r="G41" s="205" t="s">
        <v>40</v>
      </c>
      <c r="H41" s="362">
        <f>+H68</f>
        <v>0</v>
      </c>
      <c r="I41" s="363"/>
      <c r="J41" s="206" t="s">
        <v>357</v>
      </c>
      <c r="K41" s="207"/>
    </row>
    <row r="42" spans="1:13" ht="13.5" customHeight="1" x14ac:dyDescent="0.3">
      <c r="A42" s="455" t="s">
        <v>41</v>
      </c>
      <c r="B42" s="455"/>
      <c r="C42" s="462">
        <f>+G51+G54+G61+G118-G83-G97</f>
        <v>0</v>
      </c>
      <c r="D42" s="463"/>
      <c r="E42" s="208" t="s">
        <v>42</v>
      </c>
      <c r="F42" s="209">
        <f>+H63+H64</f>
        <v>0</v>
      </c>
      <c r="G42" s="210" t="s">
        <v>356</v>
      </c>
      <c r="H42" s="408">
        <f>-_TIP</f>
        <v>0</v>
      </c>
      <c r="I42" s="407"/>
      <c r="J42" s="442">
        <f>+_FT</f>
        <v>0</v>
      </c>
      <c r="K42" s="443"/>
    </row>
    <row r="43" spans="1:13" ht="13.5" customHeight="1" x14ac:dyDescent="0.3">
      <c r="A43" s="455" t="s">
        <v>43</v>
      </c>
      <c r="B43" s="455"/>
      <c r="C43" s="462">
        <f>+H83</f>
        <v>0</v>
      </c>
      <c r="D43" s="463"/>
      <c r="E43" s="208" t="s">
        <v>44</v>
      </c>
      <c r="F43" s="209">
        <f>+H51+H54+H69+H118-H97-H83</f>
        <v>0</v>
      </c>
      <c r="G43" s="210" t="s">
        <v>355</v>
      </c>
      <c r="H43" s="406">
        <f>+_RT</f>
        <v>0</v>
      </c>
      <c r="I43" s="407"/>
      <c r="J43" s="222" t="s">
        <v>358</v>
      </c>
      <c r="K43" s="223"/>
    </row>
    <row r="44" spans="1:13" ht="13.5" customHeight="1" thickBot="1" x14ac:dyDescent="0.35">
      <c r="A44" s="458" t="s">
        <v>45</v>
      </c>
      <c r="B44" s="459"/>
      <c r="C44" s="460">
        <f>+H65</f>
        <v>0</v>
      </c>
      <c r="D44" s="461"/>
      <c r="E44" s="211" t="s">
        <v>46</v>
      </c>
      <c r="F44" s="212">
        <f>+H97</f>
        <v>0</v>
      </c>
      <c r="G44" s="213" t="s">
        <v>47</v>
      </c>
      <c r="H44" s="449">
        <f>+I170+I174+I162-I28</f>
        <v>0</v>
      </c>
      <c r="I44" s="450"/>
      <c r="J44" s="451">
        <f>+_VT</f>
        <v>0</v>
      </c>
      <c r="K44" s="452"/>
    </row>
    <row r="45" spans="1:13" ht="2.25" customHeight="1" x14ac:dyDescent="0.3">
      <c r="J45" s="25"/>
    </row>
    <row r="46" spans="1:13" ht="16.5" customHeight="1" x14ac:dyDescent="0.35">
      <c r="J46" s="29"/>
      <c r="K46" s="30" t="str">
        <f>TEXT(K3,"0000")&amp;" | "&amp;TRIM(C12)&amp;" ("&amp;IF(+A12="","",TEXT(A12,"00000")&amp;")"&amp;IF(TRIM(H6)=""," [AMENDED]",""))</f>
        <v>2022 |  (</v>
      </c>
    </row>
    <row r="47" spans="1:13" s="10" customFormat="1" x14ac:dyDescent="0.3">
      <c r="A47" s="156" t="s">
        <v>48</v>
      </c>
      <c r="B47" s="14"/>
      <c r="G47" s="11"/>
    </row>
    <row r="48" spans="1:13" s="46" customFormat="1" ht="28.5" customHeight="1" x14ac:dyDescent="0.3">
      <c r="A48" s="445" t="s">
        <v>378</v>
      </c>
      <c r="B48" s="446"/>
      <c r="C48" s="446"/>
      <c r="D48" s="446"/>
      <c r="E48" s="446"/>
      <c r="F48" s="446"/>
      <c r="G48" s="446"/>
      <c r="H48" s="446"/>
      <c r="I48" s="446"/>
      <c r="J48" s="446"/>
      <c r="K48" s="446"/>
    </row>
    <row r="49" spans="1:15" ht="14.25" customHeight="1" x14ac:dyDescent="0.3">
      <c r="A49" s="157"/>
      <c r="B49" s="158"/>
      <c r="C49" s="158"/>
      <c r="D49" s="159"/>
      <c r="E49" s="148" t="s">
        <v>49</v>
      </c>
      <c r="F49" s="149" t="s">
        <v>50</v>
      </c>
      <c r="G49" s="150" t="s">
        <v>51</v>
      </c>
      <c r="H49" s="311" t="s">
        <v>52</v>
      </c>
      <c r="I49" s="312"/>
      <c r="J49" s="313" t="s">
        <v>53</v>
      </c>
      <c r="K49" s="314"/>
    </row>
    <row r="50" spans="1:15" ht="27.75" customHeight="1" x14ac:dyDescent="0.3">
      <c r="A50" s="160" t="s">
        <v>54</v>
      </c>
      <c r="B50" s="161"/>
      <c r="C50" s="161"/>
      <c r="D50" s="162"/>
      <c r="E50" s="163" t="s">
        <v>55</v>
      </c>
      <c r="F50" s="164" t="s">
        <v>56</v>
      </c>
      <c r="G50" s="164" t="s">
        <v>57</v>
      </c>
      <c r="H50" s="315" t="s">
        <v>58</v>
      </c>
      <c r="I50" s="316"/>
      <c r="J50" s="315" t="s">
        <v>59</v>
      </c>
      <c r="K50" s="317"/>
    </row>
    <row r="51" spans="1:15" ht="14.25" customHeight="1" x14ac:dyDescent="0.3">
      <c r="A51" s="230" t="s">
        <v>60</v>
      </c>
      <c r="B51" s="231" t="s">
        <v>61</v>
      </c>
      <c r="C51" s="232"/>
      <c r="D51" s="233"/>
      <c r="E51" s="53"/>
      <c r="F51" s="53"/>
      <c r="G51" s="53"/>
      <c r="H51" s="345"/>
      <c r="I51" s="346"/>
      <c r="J51" s="297">
        <f>ROUND(+E51,0)+ROUND(F51,0)-ROUND(H51,0)-ROUND(G51,0)</f>
        <v>0</v>
      </c>
      <c r="K51" s="298"/>
      <c r="N51" s="165">
        <f>+H51+H54</f>
        <v>0</v>
      </c>
      <c r="O51" s="35"/>
    </row>
    <row r="52" spans="1:15" ht="14.25" customHeight="1" x14ac:dyDescent="0.3">
      <c r="A52" s="230" t="s">
        <v>62</v>
      </c>
      <c r="B52" s="231" t="s">
        <v>63</v>
      </c>
      <c r="C52" s="232"/>
      <c r="D52" s="233"/>
      <c r="E52" s="53"/>
      <c r="F52" s="53"/>
      <c r="G52" s="53"/>
      <c r="H52" s="324">
        <f>ROUND(+E52,0)-ROUND(G52,0)</f>
        <v>0</v>
      </c>
      <c r="I52" s="324"/>
      <c r="J52" s="297">
        <f>ROUND(+E52,0)+ROUND(F52,0)-ROUND(H52,0)-ROUND(G52,0)</f>
        <v>0</v>
      </c>
      <c r="K52" s="298"/>
      <c r="O52" s="35"/>
    </row>
    <row r="53" spans="1:15" ht="14.25" customHeight="1" x14ac:dyDescent="0.3">
      <c r="A53" s="230" t="s">
        <v>64</v>
      </c>
      <c r="B53" s="231" t="s">
        <v>65</v>
      </c>
      <c r="C53" s="232"/>
      <c r="D53" s="233"/>
      <c r="E53" s="53"/>
      <c r="F53" s="53"/>
      <c r="G53" s="53"/>
      <c r="H53" s="324">
        <f>ROUND(+E53,0)-ROUND(G53,0)</f>
        <v>0</v>
      </c>
      <c r="I53" s="324"/>
      <c r="J53" s="297">
        <f>ROUND(+E53,0)+ROUND(F53,0)-ROUND(H53,0)-ROUND(G53,0)</f>
        <v>0</v>
      </c>
      <c r="K53" s="298"/>
      <c r="O53" s="35"/>
    </row>
    <row r="54" spans="1:15" ht="14.25" customHeight="1" x14ac:dyDescent="0.3">
      <c r="A54" s="230" t="s">
        <v>66</v>
      </c>
      <c r="B54" s="231" t="s">
        <v>67</v>
      </c>
      <c r="C54" s="232"/>
      <c r="D54" s="233"/>
      <c r="E54" s="53"/>
      <c r="F54" s="53"/>
      <c r="G54" s="53"/>
      <c r="H54" s="296"/>
      <c r="I54" s="296"/>
      <c r="J54" s="297">
        <f>ROUND(+E54,0)+ROUND(F54,0)-ROUND(H54,0)-ROUND(G54,0)</f>
        <v>0</v>
      </c>
      <c r="K54" s="298"/>
      <c r="O54" s="35"/>
    </row>
    <row r="55" spans="1:15" ht="14.25" customHeight="1" x14ac:dyDescent="0.3">
      <c r="A55" s="304" t="str">
        <f>IF(H54+H51&lt;&gt;0,"Description of other subtractions from LI01-Life, LI04-Other Considerations:","Notes:")</f>
        <v>Notes:</v>
      </c>
      <c r="B55" s="305"/>
      <c r="C55" s="305"/>
      <c r="D55" s="305"/>
      <c r="E55" s="306"/>
      <c r="F55" s="306"/>
      <c r="G55" s="306"/>
      <c r="H55" s="306"/>
      <c r="I55" s="306"/>
      <c r="J55" s="306"/>
      <c r="K55" s="307"/>
    </row>
    <row r="56" spans="1:15" ht="55.5" customHeight="1" x14ac:dyDescent="0.3">
      <c r="A56" s="308"/>
      <c r="B56" s="309"/>
      <c r="C56" s="309"/>
      <c r="D56" s="309"/>
      <c r="E56" s="309"/>
      <c r="F56" s="309"/>
      <c r="G56" s="309"/>
      <c r="H56" s="309"/>
      <c r="I56" s="309"/>
      <c r="J56" s="309"/>
      <c r="K56" s="310"/>
    </row>
    <row r="57" spans="1:15" s="3" customFormat="1" ht="14.25" customHeight="1" thickBot="1" x14ac:dyDescent="0.35">
      <c r="A57" s="299" t="s">
        <v>68</v>
      </c>
      <c r="B57" s="300"/>
      <c r="C57" s="300"/>
      <c r="D57" s="301"/>
      <c r="E57" s="54">
        <f>ROUND(SUM(E51:E54),0)</f>
        <v>0</v>
      </c>
      <c r="F57" s="54">
        <f>ROUND(SUM(F51:F54),0)</f>
        <v>0</v>
      </c>
      <c r="G57" s="54">
        <f>ROUND(SUM(G51:G54),0)</f>
        <v>0</v>
      </c>
      <c r="H57" s="302">
        <f>+ROUND(H51,0)+ROUND(H52,0)+ROUND(H53,0)+ROUND(H54,0)</f>
        <v>0</v>
      </c>
      <c r="I57" s="302"/>
      <c r="J57" s="302">
        <f>ROUND(+E57,0)+ROUND(F57,0)-ROUND(H57,0)-ROUND(G57,0)</f>
        <v>0</v>
      </c>
      <c r="K57" s="303"/>
    </row>
    <row r="58" spans="1:15" ht="4.5" customHeight="1" thickTop="1" x14ac:dyDescent="0.3">
      <c r="A58" s="151"/>
      <c r="B58" s="152"/>
      <c r="C58" s="152"/>
      <c r="D58" s="153"/>
      <c r="E58" s="154"/>
      <c r="F58" s="155"/>
      <c r="G58" s="154"/>
      <c r="H58" s="341"/>
      <c r="I58" s="341"/>
      <c r="J58" s="342"/>
      <c r="K58" s="343"/>
    </row>
    <row r="59" spans="1:15" ht="14.25" customHeight="1" x14ac:dyDescent="0.3">
      <c r="A59" s="157"/>
      <c r="B59" s="158"/>
      <c r="C59" s="158"/>
      <c r="D59" s="159"/>
      <c r="E59" s="148" t="s">
        <v>49</v>
      </c>
      <c r="F59" s="149" t="s">
        <v>50</v>
      </c>
      <c r="G59" s="150" t="s">
        <v>51</v>
      </c>
      <c r="H59" s="311" t="s">
        <v>52</v>
      </c>
      <c r="I59" s="312"/>
      <c r="J59" s="313"/>
      <c r="K59" s="314"/>
    </row>
    <row r="60" spans="1:15" ht="27.75" customHeight="1" x14ac:dyDescent="0.3">
      <c r="A60" s="160" t="s">
        <v>54</v>
      </c>
      <c r="B60" s="161"/>
      <c r="C60" s="161"/>
      <c r="D60" s="162"/>
      <c r="E60" s="163" t="s">
        <v>55</v>
      </c>
      <c r="F60" s="164" t="s">
        <v>56</v>
      </c>
      <c r="G60" s="164" t="s">
        <v>57</v>
      </c>
      <c r="H60" s="315" t="s">
        <v>58</v>
      </c>
      <c r="I60" s="316"/>
      <c r="J60" s="315"/>
      <c r="K60" s="317"/>
    </row>
    <row r="61" spans="1:15" ht="42.75" customHeight="1" x14ac:dyDescent="0.3">
      <c r="A61" s="234" t="s">
        <v>69</v>
      </c>
      <c r="B61" s="291" t="s">
        <v>70</v>
      </c>
      <c r="C61" s="292"/>
      <c r="D61" s="293"/>
      <c r="E61" s="53"/>
      <c r="F61" s="53"/>
      <c r="G61" s="53"/>
      <c r="H61" s="324"/>
      <c r="I61" s="324"/>
      <c r="J61" s="297"/>
      <c r="K61" s="298"/>
      <c r="M61" s="35"/>
    </row>
    <row r="62" spans="1:15" s="99" customFormat="1" x14ac:dyDescent="0.3">
      <c r="A62" s="202"/>
      <c r="B62" s="318" t="s">
        <v>352</v>
      </c>
      <c r="C62" s="319"/>
      <c r="D62" s="319"/>
      <c r="E62" s="320"/>
      <c r="F62" s="321"/>
      <c r="G62" s="321"/>
      <c r="H62" s="321"/>
      <c r="I62" s="322"/>
      <c r="J62" s="176"/>
      <c r="K62" s="177"/>
    </row>
    <row r="63" spans="1:15" ht="12" customHeight="1" x14ac:dyDescent="0.3">
      <c r="A63" s="235" t="s">
        <v>71</v>
      </c>
      <c r="B63" s="236" t="s">
        <v>72</v>
      </c>
      <c r="C63" s="236"/>
      <c r="D63" s="237"/>
      <c r="E63" s="33"/>
      <c r="F63" s="175"/>
      <c r="G63" s="33"/>
      <c r="H63" s="324">
        <f t="shared" ref="H63:H68" si="1">+ROUND(E63,0)+ROUND(F63,0)-ROUND(G63,0)</f>
        <v>0</v>
      </c>
      <c r="I63" s="324"/>
      <c r="J63" s="297"/>
      <c r="K63" s="323"/>
    </row>
    <row r="64" spans="1:15" ht="14.25" customHeight="1" x14ac:dyDescent="0.3">
      <c r="A64" s="238" t="s">
        <v>73</v>
      </c>
      <c r="B64" s="291" t="s">
        <v>74</v>
      </c>
      <c r="C64" s="294"/>
      <c r="D64" s="295"/>
      <c r="E64" s="33"/>
      <c r="F64" s="175"/>
      <c r="G64" s="33"/>
      <c r="H64" s="324">
        <f t="shared" si="1"/>
        <v>0</v>
      </c>
      <c r="I64" s="324"/>
      <c r="J64" s="297"/>
      <c r="K64" s="323"/>
    </row>
    <row r="65" spans="1:15" ht="12" customHeight="1" x14ac:dyDescent="0.3">
      <c r="A65" s="235" t="s">
        <v>75</v>
      </c>
      <c r="B65" s="236" t="s">
        <v>76</v>
      </c>
      <c r="C65" s="236"/>
      <c r="D65" s="237"/>
      <c r="E65" s="33"/>
      <c r="F65" s="175"/>
      <c r="G65" s="33"/>
      <c r="H65" s="324">
        <f t="shared" si="1"/>
        <v>0</v>
      </c>
      <c r="I65" s="324"/>
      <c r="J65" s="297"/>
      <c r="K65" s="323"/>
    </row>
    <row r="66" spans="1:15" ht="39" customHeight="1" x14ac:dyDescent="0.3">
      <c r="A66" s="239" t="s">
        <v>77</v>
      </c>
      <c r="B66" s="291" t="s">
        <v>78</v>
      </c>
      <c r="C66" s="294"/>
      <c r="D66" s="295"/>
      <c r="E66" s="33"/>
      <c r="F66" s="175"/>
      <c r="G66" s="33"/>
      <c r="H66" s="324">
        <f t="shared" si="1"/>
        <v>0</v>
      </c>
      <c r="I66" s="324"/>
      <c r="J66" s="297"/>
      <c r="K66" s="323"/>
    </row>
    <row r="67" spans="1:15" ht="53.25" customHeight="1" x14ac:dyDescent="0.3">
      <c r="A67" s="239" t="s">
        <v>79</v>
      </c>
      <c r="B67" s="291" t="s">
        <v>80</v>
      </c>
      <c r="C67" s="294"/>
      <c r="D67" s="295"/>
      <c r="E67" s="33"/>
      <c r="F67" s="175"/>
      <c r="G67" s="33"/>
      <c r="H67" s="324">
        <f t="shared" si="1"/>
        <v>0</v>
      </c>
      <c r="I67" s="324"/>
      <c r="J67" s="297"/>
      <c r="K67" s="323"/>
    </row>
    <row r="68" spans="1:15" ht="72.75" customHeight="1" x14ac:dyDescent="0.3">
      <c r="A68" s="239" t="s">
        <v>81</v>
      </c>
      <c r="B68" s="291" t="s">
        <v>379</v>
      </c>
      <c r="C68" s="294"/>
      <c r="D68" s="295"/>
      <c r="E68" s="33"/>
      <c r="F68" s="175"/>
      <c r="G68" s="33"/>
      <c r="H68" s="324">
        <f t="shared" si="1"/>
        <v>0</v>
      </c>
      <c r="I68" s="324"/>
      <c r="J68" s="297"/>
      <c r="K68" s="323"/>
    </row>
    <row r="69" spans="1:15" ht="14.25" customHeight="1" x14ac:dyDescent="0.3">
      <c r="A69" s="240" t="s">
        <v>82</v>
      </c>
      <c r="B69" s="336" t="s">
        <v>83</v>
      </c>
      <c r="C69" s="337"/>
      <c r="D69" s="338"/>
      <c r="E69" s="198"/>
      <c r="F69" s="198"/>
      <c r="G69" s="198"/>
      <c r="H69" s="339"/>
      <c r="I69" s="340"/>
      <c r="J69" s="297"/>
      <c r="K69" s="323"/>
    </row>
    <row r="70" spans="1:15" ht="14.25" customHeight="1" x14ac:dyDescent="0.3">
      <c r="A70" s="199" t="str">
        <f>IF(H69&lt;&gt;0,"Description of other subtractions on Line AHO-Other A&amp;H subtraction:","Notes:")</f>
        <v>Notes:</v>
      </c>
      <c r="B70" s="200"/>
      <c r="C70" s="200"/>
      <c r="D70" s="200"/>
      <c r="E70" s="200"/>
      <c r="F70" s="200"/>
      <c r="G70" s="200"/>
      <c r="H70" s="200"/>
      <c r="I70" s="201"/>
      <c r="J70" s="325"/>
      <c r="K70" s="314"/>
      <c r="N70" s="35"/>
    </row>
    <row r="71" spans="1:15" ht="61.5" customHeight="1" x14ac:dyDescent="0.3">
      <c r="A71" s="333"/>
      <c r="B71" s="334"/>
      <c r="C71" s="334"/>
      <c r="D71" s="334"/>
      <c r="E71" s="334"/>
      <c r="F71" s="334"/>
      <c r="G71" s="334"/>
      <c r="H71" s="334"/>
      <c r="I71" s="335"/>
      <c r="J71" s="327"/>
      <c r="K71" s="328"/>
      <c r="N71" s="35"/>
    </row>
    <row r="72" spans="1:15" ht="14.25" customHeight="1" x14ac:dyDescent="0.3">
      <c r="A72" s="331" t="s">
        <v>351</v>
      </c>
      <c r="B72" s="332"/>
      <c r="C72" s="332"/>
      <c r="D72" s="332"/>
      <c r="E72" s="163" t="s">
        <v>49</v>
      </c>
      <c r="F72" s="163" t="s">
        <v>50</v>
      </c>
      <c r="G72" s="163" t="s">
        <v>51</v>
      </c>
      <c r="H72" s="326" t="s">
        <v>52</v>
      </c>
      <c r="I72" s="317"/>
      <c r="J72" s="327"/>
      <c r="K72" s="328"/>
      <c r="N72" s="35"/>
    </row>
    <row r="73" spans="1:15" ht="27.75" customHeight="1" x14ac:dyDescent="0.3">
      <c r="A73" s="329" t="s">
        <v>350</v>
      </c>
      <c r="B73" s="330"/>
      <c r="C73" s="330"/>
      <c r="D73" s="330"/>
      <c r="E73" s="163" t="s">
        <v>346</v>
      </c>
      <c r="F73" s="163" t="s">
        <v>347</v>
      </c>
      <c r="G73" s="163" t="s">
        <v>348</v>
      </c>
      <c r="H73" s="326" t="s">
        <v>349</v>
      </c>
      <c r="I73" s="317"/>
      <c r="J73" s="326" t="s">
        <v>345</v>
      </c>
      <c r="K73" s="317"/>
    </row>
    <row r="74" spans="1:15" s="3" customFormat="1" ht="16.2" thickBot="1" x14ac:dyDescent="0.35">
      <c r="A74" s="299" t="s">
        <v>84</v>
      </c>
      <c r="B74" s="300"/>
      <c r="C74" s="300"/>
      <c r="D74" s="301"/>
      <c r="E74" s="54">
        <f>+E61</f>
        <v>0</v>
      </c>
      <c r="F74" s="54">
        <f>+ROUND(F61,0)</f>
        <v>0</v>
      </c>
      <c r="G74" s="54">
        <f>+G61</f>
        <v>0</v>
      </c>
      <c r="H74" s="302">
        <f>ROUND(H69,0)+SUM(H61:I68)</f>
        <v>0</v>
      </c>
      <c r="I74" s="302"/>
      <c r="J74" s="302">
        <f>ROUND(E74,0)+ROUND(F74,0)-ROUND(H74,0)-ROUND(G74,0)</f>
        <v>0</v>
      </c>
      <c r="K74" s="303"/>
      <c r="O74"/>
    </row>
    <row r="75" spans="1:15" ht="6" customHeight="1" thickTop="1" x14ac:dyDescent="0.3">
      <c r="A75" s="151"/>
      <c r="B75" s="152"/>
      <c r="C75" s="152"/>
      <c r="D75" s="153"/>
      <c r="E75" s="154"/>
      <c r="F75" s="155"/>
      <c r="G75" s="154"/>
      <c r="H75" s="341"/>
      <c r="I75" s="341"/>
      <c r="J75" s="342"/>
      <c r="K75" s="343"/>
    </row>
    <row r="76" spans="1:15" ht="14.25" customHeight="1" x14ac:dyDescent="0.3">
      <c r="A76" s="46" t="s">
        <v>85</v>
      </c>
      <c r="B76" s="10"/>
      <c r="C76" s="10"/>
      <c r="D76" s="10"/>
      <c r="E76" s="47"/>
      <c r="F76" s="47"/>
      <c r="G76" s="42"/>
      <c r="H76" s="44"/>
      <c r="I76" s="44"/>
      <c r="J76" s="45"/>
      <c r="K76" s="45"/>
    </row>
    <row r="77" spans="1:15" ht="16.5" customHeight="1" x14ac:dyDescent="0.35">
      <c r="J77" s="29"/>
      <c r="K77" s="30" t="str">
        <f>+$K$46</f>
        <v>2022 |  (</v>
      </c>
    </row>
    <row r="78" spans="1:15" x14ac:dyDescent="0.3">
      <c r="A78" s="5" t="s">
        <v>86</v>
      </c>
      <c r="B78" s="16"/>
      <c r="C78" s="6"/>
      <c r="D78" s="6"/>
      <c r="E78" s="6"/>
      <c r="F78" s="6"/>
      <c r="G78" s="7"/>
      <c r="H78" s="6"/>
      <c r="I78" s="6"/>
      <c r="J78" s="6"/>
      <c r="K78" s="6"/>
    </row>
    <row r="79" spans="1:15" ht="14.25" customHeight="1" x14ac:dyDescent="0.3">
      <c r="A79" s="157"/>
      <c r="B79" s="158"/>
      <c r="C79" s="158"/>
      <c r="D79" s="159"/>
      <c r="E79" s="148" t="s">
        <v>49</v>
      </c>
      <c r="F79" s="149" t="s">
        <v>50</v>
      </c>
      <c r="G79" s="150" t="s">
        <v>51</v>
      </c>
      <c r="H79" s="311" t="s">
        <v>52</v>
      </c>
      <c r="I79" s="312"/>
      <c r="J79" s="313" t="s">
        <v>53</v>
      </c>
      <c r="K79" s="314"/>
    </row>
    <row r="80" spans="1:15" ht="27.75" customHeight="1" x14ac:dyDescent="0.3">
      <c r="A80" s="160" t="s">
        <v>54</v>
      </c>
      <c r="B80" s="161"/>
      <c r="C80" s="161"/>
      <c r="D80" s="162"/>
      <c r="E80" s="163" t="s">
        <v>55</v>
      </c>
      <c r="F80" s="164" t="s">
        <v>56</v>
      </c>
      <c r="G80" s="164" t="s">
        <v>57</v>
      </c>
      <c r="H80" s="315" t="s">
        <v>58</v>
      </c>
      <c r="I80" s="316"/>
      <c r="J80" s="315" t="s">
        <v>59</v>
      </c>
      <c r="K80" s="317"/>
    </row>
    <row r="81" spans="1:11" ht="12" customHeight="1" x14ac:dyDescent="0.3">
      <c r="A81" s="241" t="s">
        <v>87</v>
      </c>
      <c r="B81" s="242" t="s">
        <v>88</v>
      </c>
      <c r="C81" s="242"/>
      <c r="D81" s="243"/>
      <c r="E81" s="31"/>
      <c r="F81" s="169"/>
      <c r="G81" s="31"/>
      <c r="H81" s="296"/>
      <c r="I81" s="296"/>
      <c r="J81" s="297">
        <f>ROUND(+E81,0)+ROUND(F81,0)-ROUND(H81,0)-ROUND(G81,0)</f>
        <v>0</v>
      </c>
      <c r="K81" s="298"/>
    </row>
    <row r="82" spans="1:11" ht="12" customHeight="1" x14ac:dyDescent="0.3">
      <c r="A82" s="244" t="s">
        <v>89</v>
      </c>
      <c r="B82" s="236" t="s">
        <v>90</v>
      </c>
      <c r="C82" s="236"/>
      <c r="D82" s="237"/>
      <c r="E82" s="33"/>
      <c r="F82" s="169"/>
      <c r="G82" s="33"/>
      <c r="H82" s="296"/>
      <c r="I82" s="296"/>
      <c r="J82" s="297">
        <f>ROUND(+E82,0)+ROUND(F82,0)-ROUND(H82,0)-ROUND(G82,0)</f>
        <v>0</v>
      </c>
      <c r="K82" s="298"/>
    </row>
    <row r="83" spans="1:11" ht="12" customHeight="1" x14ac:dyDescent="0.3">
      <c r="A83" s="244" t="s">
        <v>91</v>
      </c>
      <c r="B83" s="236" t="s">
        <v>92</v>
      </c>
      <c r="C83" s="236"/>
      <c r="D83" s="237"/>
      <c r="E83" s="33"/>
      <c r="F83" s="169"/>
      <c r="G83" s="33"/>
      <c r="H83" s="344">
        <f>ROUND(+E83,0)+ROUND(F83,0)-ROUND(G83,0)</f>
        <v>0</v>
      </c>
      <c r="I83" s="344"/>
      <c r="J83" s="297">
        <v>0</v>
      </c>
      <c r="K83" s="323"/>
    </row>
    <row r="84" spans="1:11" ht="12" customHeight="1" x14ac:dyDescent="0.3">
      <c r="A84" s="244" t="s">
        <v>93</v>
      </c>
      <c r="B84" s="236" t="s">
        <v>94</v>
      </c>
      <c r="C84" s="236"/>
      <c r="D84" s="237"/>
      <c r="E84" s="33"/>
      <c r="F84" s="169">
        <v>0</v>
      </c>
      <c r="G84" s="33"/>
      <c r="H84" s="296"/>
      <c r="I84" s="296"/>
      <c r="J84" s="297">
        <f t="shared" ref="J84:J96" si="2">ROUND(+E84,0)+ROUND(F84,0)-ROUND(H84,0)-ROUND(G84,0)</f>
        <v>0</v>
      </c>
      <c r="K84" s="323"/>
    </row>
    <row r="85" spans="1:11" ht="12" customHeight="1" x14ac:dyDescent="0.3">
      <c r="A85" s="244" t="s">
        <v>95</v>
      </c>
      <c r="B85" s="236" t="s">
        <v>96</v>
      </c>
      <c r="C85" s="236"/>
      <c r="D85" s="237"/>
      <c r="E85" s="33"/>
      <c r="F85" s="169"/>
      <c r="G85" s="33"/>
      <c r="H85" s="296"/>
      <c r="I85" s="296"/>
      <c r="J85" s="297">
        <f t="shared" si="2"/>
        <v>0</v>
      </c>
      <c r="K85" s="298"/>
    </row>
    <row r="86" spans="1:11" ht="12" customHeight="1" x14ac:dyDescent="0.3">
      <c r="A86" s="244" t="s">
        <v>360</v>
      </c>
      <c r="B86" s="236" t="s">
        <v>361</v>
      </c>
      <c r="C86" s="236"/>
      <c r="D86" s="237"/>
      <c r="E86" s="33"/>
      <c r="F86" s="214"/>
      <c r="G86" s="33"/>
      <c r="H86" s="296"/>
      <c r="I86" s="296"/>
      <c r="J86" s="297">
        <f t="shared" si="2"/>
        <v>0</v>
      </c>
      <c r="K86" s="298"/>
    </row>
    <row r="87" spans="1:11" ht="12" customHeight="1" x14ac:dyDescent="0.3">
      <c r="A87" s="244" t="s">
        <v>97</v>
      </c>
      <c r="B87" s="236" t="s">
        <v>98</v>
      </c>
      <c r="C87" s="236"/>
      <c r="D87" s="237"/>
      <c r="E87" s="33"/>
      <c r="F87" s="169"/>
      <c r="G87" s="33"/>
      <c r="H87" s="296"/>
      <c r="I87" s="296"/>
      <c r="J87" s="297">
        <f t="shared" si="2"/>
        <v>0</v>
      </c>
      <c r="K87" s="298"/>
    </row>
    <row r="88" spans="1:11" ht="12" customHeight="1" x14ac:dyDescent="0.3">
      <c r="A88" s="244" t="s">
        <v>99</v>
      </c>
      <c r="B88" s="236" t="s">
        <v>100</v>
      </c>
      <c r="C88" s="236"/>
      <c r="D88" s="237"/>
      <c r="E88" s="33"/>
      <c r="F88" s="169"/>
      <c r="G88" s="33"/>
      <c r="H88" s="296"/>
      <c r="I88" s="296"/>
      <c r="J88" s="297">
        <f t="shared" si="2"/>
        <v>0</v>
      </c>
      <c r="K88" s="298"/>
    </row>
    <row r="89" spans="1:11" ht="12" customHeight="1" x14ac:dyDescent="0.3">
      <c r="A89" s="244" t="s">
        <v>101</v>
      </c>
      <c r="B89" s="236" t="s">
        <v>102</v>
      </c>
      <c r="C89" s="236"/>
      <c r="D89" s="237"/>
      <c r="E89" s="33"/>
      <c r="F89" s="169"/>
      <c r="G89" s="33"/>
      <c r="H89" s="296"/>
      <c r="I89" s="296"/>
      <c r="J89" s="297">
        <f t="shared" si="2"/>
        <v>0</v>
      </c>
      <c r="K89" s="298"/>
    </row>
    <row r="90" spans="1:11" ht="12" customHeight="1" x14ac:dyDescent="0.3">
      <c r="A90" s="244" t="s">
        <v>103</v>
      </c>
      <c r="B90" s="236" t="s">
        <v>104</v>
      </c>
      <c r="C90" s="236"/>
      <c r="D90" s="237"/>
      <c r="E90" s="33"/>
      <c r="F90" s="34"/>
      <c r="G90" s="33"/>
      <c r="H90" s="296"/>
      <c r="I90" s="296"/>
      <c r="J90" s="297">
        <f t="shared" si="2"/>
        <v>0</v>
      </c>
      <c r="K90" s="298"/>
    </row>
    <row r="91" spans="1:11" ht="12" customHeight="1" x14ac:dyDescent="0.3">
      <c r="A91" s="244" t="s">
        <v>105</v>
      </c>
      <c r="B91" s="236" t="s">
        <v>106</v>
      </c>
      <c r="C91" s="236"/>
      <c r="D91" s="237"/>
      <c r="E91" s="33"/>
      <c r="F91" s="34"/>
      <c r="G91" s="33"/>
      <c r="H91" s="296"/>
      <c r="I91" s="296"/>
      <c r="J91" s="297">
        <f t="shared" si="2"/>
        <v>0</v>
      </c>
      <c r="K91" s="298"/>
    </row>
    <row r="92" spans="1:11" ht="12" customHeight="1" x14ac:dyDescent="0.3">
      <c r="A92" s="244" t="s">
        <v>107</v>
      </c>
      <c r="B92" s="236" t="s">
        <v>108</v>
      </c>
      <c r="C92" s="236"/>
      <c r="D92" s="237"/>
      <c r="E92" s="33"/>
      <c r="F92" s="169"/>
      <c r="G92" s="33"/>
      <c r="H92" s="296"/>
      <c r="I92" s="296"/>
      <c r="J92" s="297">
        <f t="shared" si="2"/>
        <v>0</v>
      </c>
      <c r="K92" s="298"/>
    </row>
    <row r="93" spans="1:11" ht="12" customHeight="1" x14ac:dyDescent="0.3">
      <c r="A93" s="244" t="s">
        <v>109</v>
      </c>
      <c r="B93" s="236" t="s">
        <v>110</v>
      </c>
      <c r="C93" s="236"/>
      <c r="D93" s="237"/>
      <c r="E93" s="33"/>
      <c r="F93" s="169"/>
      <c r="G93" s="33"/>
      <c r="H93" s="296"/>
      <c r="I93" s="296"/>
      <c r="J93" s="297">
        <f t="shared" si="2"/>
        <v>0</v>
      </c>
      <c r="K93" s="298"/>
    </row>
    <row r="94" spans="1:11" ht="12" customHeight="1" x14ac:dyDescent="0.3">
      <c r="A94" s="244" t="s">
        <v>111</v>
      </c>
      <c r="B94" s="236" t="s">
        <v>112</v>
      </c>
      <c r="C94" s="236"/>
      <c r="D94" s="237"/>
      <c r="E94" s="33"/>
      <c r="F94" s="169"/>
      <c r="G94" s="33"/>
      <c r="H94" s="296"/>
      <c r="I94" s="296"/>
      <c r="J94" s="297">
        <f t="shared" si="2"/>
        <v>0</v>
      </c>
      <c r="K94" s="298"/>
    </row>
    <row r="95" spans="1:11" ht="12" customHeight="1" x14ac:dyDescent="0.3">
      <c r="A95" s="244" t="s">
        <v>113</v>
      </c>
      <c r="B95" s="236" t="s">
        <v>114</v>
      </c>
      <c r="C95" s="236"/>
      <c r="D95" s="237"/>
      <c r="E95" s="33"/>
      <c r="F95" s="169"/>
      <c r="G95" s="33"/>
      <c r="H95" s="296"/>
      <c r="I95" s="296"/>
      <c r="J95" s="297">
        <f t="shared" si="2"/>
        <v>0</v>
      </c>
      <c r="K95" s="298"/>
    </row>
    <row r="96" spans="1:11" ht="12" customHeight="1" x14ac:dyDescent="0.3">
      <c r="A96" s="244" t="s">
        <v>115</v>
      </c>
      <c r="B96" s="236" t="s">
        <v>116</v>
      </c>
      <c r="C96" s="236"/>
      <c r="D96" s="237"/>
      <c r="E96" s="33"/>
      <c r="F96" s="169"/>
      <c r="G96" s="33"/>
      <c r="H96" s="296"/>
      <c r="I96" s="296"/>
      <c r="J96" s="297">
        <f t="shared" si="2"/>
        <v>0</v>
      </c>
      <c r="K96" s="298"/>
    </row>
    <row r="97" spans="1:11" ht="12" customHeight="1" x14ac:dyDescent="0.3">
      <c r="A97" s="235" t="s">
        <v>117</v>
      </c>
      <c r="B97" s="236" t="s">
        <v>118</v>
      </c>
      <c r="C97" s="236"/>
      <c r="D97" s="237"/>
      <c r="E97" s="33"/>
      <c r="F97" s="169"/>
      <c r="G97" s="33"/>
      <c r="H97" s="344">
        <f>ROUND(+E97,0)+ROUND(F97,0)-ROUND(G97,0)</f>
        <v>0</v>
      </c>
      <c r="I97" s="344"/>
      <c r="J97" s="297">
        <v>0</v>
      </c>
      <c r="K97" s="323"/>
    </row>
    <row r="98" spans="1:11" ht="12" customHeight="1" x14ac:dyDescent="0.3">
      <c r="A98" s="235" t="s">
        <v>119</v>
      </c>
      <c r="B98" s="236" t="s">
        <v>120</v>
      </c>
      <c r="C98" s="236"/>
      <c r="D98" s="237"/>
      <c r="E98" s="33"/>
      <c r="F98" s="169"/>
      <c r="G98" s="33"/>
      <c r="H98" s="296"/>
      <c r="I98" s="296"/>
      <c r="J98" s="297">
        <f>ROUND(+E98,0)+ROUND(F98,0)-ROUND(H98,0)-ROUND(G98,0)</f>
        <v>0</v>
      </c>
      <c r="K98" s="298"/>
    </row>
    <row r="99" spans="1:11" ht="12" customHeight="1" x14ac:dyDescent="0.3">
      <c r="A99" s="235" t="s">
        <v>121</v>
      </c>
      <c r="B99" s="236" t="s">
        <v>122</v>
      </c>
      <c r="C99" s="236"/>
      <c r="D99" s="237"/>
      <c r="E99" s="33"/>
      <c r="F99" s="169"/>
      <c r="G99" s="33"/>
      <c r="H99" s="296"/>
      <c r="I99" s="296"/>
      <c r="J99" s="297">
        <f>ROUND(+E99,0)+ROUND(F99,0)-ROUND(H99,0)-ROUND(G99,0)</f>
        <v>0</v>
      </c>
      <c r="K99" s="323"/>
    </row>
    <row r="100" spans="1:11" ht="12" customHeight="1" x14ac:dyDescent="0.3">
      <c r="A100" s="235" t="s">
        <v>123</v>
      </c>
      <c r="B100" s="236" t="s">
        <v>124</v>
      </c>
      <c r="C100" s="236"/>
      <c r="D100" s="237"/>
      <c r="E100" s="33"/>
      <c r="F100" s="169"/>
      <c r="G100" s="33"/>
      <c r="H100" s="296"/>
      <c r="I100" s="296"/>
      <c r="J100" s="297">
        <f>ROUND(+E100,0)+ROUND(F100,0)-ROUND(H100,0)-ROUND(G100,0)</f>
        <v>0</v>
      </c>
      <c r="K100" s="323"/>
    </row>
    <row r="101" spans="1:11" ht="12" customHeight="1" x14ac:dyDescent="0.3">
      <c r="A101" s="235" t="s">
        <v>125</v>
      </c>
      <c r="B101" s="236" t="s">
        <v>126</v>
      </c>
      <c r="C101" s="236"/>
      <c r="D101" s="237"/>
      <c r="E101" s="33"/>
      <c r="F101" s="169"/>
      <c r="G101" s="33"/>
      <c r="H101" s="296"/>
      <c r="I101" s="296"/>
      <c r="J101" s="297">
        <f>ROUND(+E101,0)+ROUND(F101,0)-ROUND(H101,0)-ROUND(G101,0)</f>
        <v>0</v>
      </c>
      <c r="K101" s="323"/>
    </row>
    <row r="102" spans="1:11" s="99" customFormat="1" ht="4.5" customHeight="1" x14ac:dyDescent="0.3">
      <c r="A102" s="151"/>
      <c r="B102" s="152"/>
      <c r="C102" s="152"/>
      <c r="D102" s="153"/>
      <c r="E102" s="154"/>
      <c r="F102" s="155"/>
      <c r="G102" s="154"/>
      <c r="H102" s="341"/>
      <c r="I102" s="341"/>
      <c r="J102" s="342"/>
      <c r="K102" s="343"/>
    </row>
    <row r="103" spans="1:11" ht="12" customHeight="1" x14ac:dyDescent="0.3">
      <c r="A103" s="235" t="s">
        <v>127</v>
      </c>
      <c r="B103" s="236" t="s">
        <v>128</v>
      </c>
      <c r="C103" s="236"/>
      <c r="D103" s="32"/>
      <c r="E103" s="31"/>
      <c r="F103" s="169"/>
      <c r="G103" s="31"/>
      <c r="H103" s="296"/>
      <c r="I103" s="296"/>
      <c r="J103" s="297">
        <f t="shared" ref="J103:J108" si="3">ROUND(+E103,0)+ROUND(F103,0)-ROUND(H103,0)-ROUND(G103,0)</f>
        <v>0</v>
      </c>
      <c r="K103" s="298"/>
    </row>
    <row r="104" spans="1:11" ht="12" customHeight="1" x14ac:dyDescent="0.3">
      <c r="A104" s="235" t="s">
        <v>129</v>
      </c>
      <c r="B104" s="236" t="s">
        <v>130</v>
      </c>
      <c r="C104" s="236"/>
      <c r="D104" s="32"/>
      <c r="E104" s="31"/>
      <c r="F104" s="169"/>
      <c r="G104" s="31"/>
      <c r="H104" s="296"/>
      <c r="I104" s="296"/>
      <c r="J104" s="297">
        <f t="shared" si="3"/>
        <v>0</v>
      </c>
      <c r="K104" s="298"/>
    </row>
    <row r="105" spans="1:11" ht="12" customHeight="1" x14ac:dyDescent="0.3">
      <c r="A105" s="235" t="s">
        <v>131</v>
      </c>
      <c r="B105" s="236" t="s">
        <v>132</v>
      </c>
      <c r="C105" s="236"/>
      <c r="D105" s="32"/>
      <c r="E105" s="31"/>
      <c r="F105" s="169"/>
      <c r="G105" s="31"/>
      <c r="H105" s="296"/>
      <c r="I105" s="296"/>
      <c r="J105" s="297">
        <f t="shared" si="3"/>
        <v>0</v>
      </c>
      <c r="K105" s="298"/>
    </row>
    <row r="106" spans="1:11" ht="12" customHeight="1" x14ac:dyDescent="0.3">
      <c r="A106" s="235" t="s">
        <v>133</v>
      </c>
      <c r="B106" s="236" t="s">
        <v>134</v>
      </c>
      <c r="C106" s="236"/>
      <c r="D106" s="32"/>
      <c r="E106" s="31"/>
      <c r="F106" s="169"/>
      <c r="G106" s="31"/>
      <c r="H106" s="296"/>
      <c r="I106" s="296"/>
      <c r="J106" s="297">
        <f t="shared" si="3"/>
        <v>0</v>
      </c>
      <c r="K106" s="298"/>
    </row>
    <row r="107" spans="1:11" ht="12" customHeight="1" x14ac:dyDescent="0.3">
      <c r="A107" s="235" t="s">
        <v>135</v>
      </c>
      <c r="B107" s="236" t="s">
        <v>136</v>
      </c>
      <c r="C107" s="236"/>
      <c r="D107" s="32"/>
      <c r="E107" s="31"/>
      <c r="F107" s="169"/>
      <c r="G107" s="31"/>
      <c r="H107" s="296"/>
      <c r="I107" s="296"/>
      <c r="J107" s="297">
        <f t="shared" si="3"/>
        <v>0</v>
      </c>
      <c r="K107" s="298"/>
    </row>
    <row r="108" spans="1:11" ht="12" customHeight="1" x14ac:dyDescent="0.3">
      <c r="A108" s="235" t="s">
        <v>137</v>
      </c>
      <c r="B108" s="236" t="s">
        <v>138</v>
      </c>
      <c r="C108" s="236"/>
      <c r="D108" s="32"/>
      <c r="E108" s="31"/>
      <c r="F108" s="169"/>
      <c r="G108" s="31"/>
      <c r="H108" s="296"/>
      <c r="I108" s="296"/>
      <c r="J108" s="297">
        <f t="shared" si="3"/>
        <v>0</v>
      </c>
      <c r="K108" s="298"/>
    </row>
    <row r="109" spans="1:11" ht="4.5" customHeight="1" x14ac:dyDescent="0.3">
      <c r="A109" s="151"/>
      <c r="B109" s="152"/>
      <c r="C109" s="152"/>
      <c r="D109" s="153"/>
      <c r="E109" s="154"/>
      <c r="F109" s="155"/>
      <c r="G109" s="154"/>
      <c r="H109" s="341"/>
      <c r="I109" s="341"/>
      <c r="J109" s="342"/>
      <c r="K109" s="343"/>
    </row>
    <row r="110" spans="1:11" ht="12" customHeight="1" x14ac:dyDescent="0.3">
      <c r="A110" s="235" t="s">
        <v>139</v>
      </c>
      <c r="B110" s="236" t="s">
        <v>140</v>
      </c>
      <c r="C110" s="236"/>
      <c r="D110" s="32"/>
      <c r="E110" s="31"/>
      <c r="F110" s="169"/>
      <c r="G110" s="31"/>
      <c r="H110" s="296"/>
      <c r="I110" s="296"/>
      <c r="J110" s="297">
        <f t="shared" ref="J110:J117" si="4">ROUND(+E110,0)+ROUND(F110,0)-ROUND(H110,0)-ROUND(G110,0)</f>
        <v>0</v>
      </c>
      <c r="K110" s="298"/>
    </row>
    <row r="111" spans="1:11" ht="12" customHeight="1" x14ac:dyDescent="0.3">
      <c r="A111" s="235" t="s">
        <v>141</v>
      </c>
      <c r="B111" s="236" t="s">
        <v>142</v>
      </c>
      <c r="C111" s="236"/>
      <c r="D111" s="32"/>
      <c r="E111" s="31"/>
      <c r="F111" s="169"/>
      <c r="G111" s="31"/>
      <c r="H111" s="296"/>
      <c r="I111" s="296"/>
      <c r="J111" s="297">
        <f t="shared" si="4"/>
        <v>0</v>
      </c>
      <c r="K111" s="298"/>
    </row>
    <row r="112" spans="1:11" ht="12" customHeight="1" x14ac:dyDescent="0.3">
      <c r="A112" s="235" t="s">
        <v>143</v>
      </c>
      <c r="B112" s="236" t="s">
        <v>144</v>
      </c>
      <c r="C112" s="236"/>
      <c r="D112" s="32"/>
      <c r="E112" s="31"/>
      <c r="F112" s="169"/>
      <c r="G112" s="31"/>
      <c r="H112" s="296"/>
      <c r="I112" s="296"/>
      <c r="J112" s="297">
        <f t="shared" si="4"/>
        <v>0</v>
      </c>
      <c r="K112" s="298"/>
    </row>
    <row r="113" spans="1:12" ht="12" customHeight="1" x14ac:dyDescent="0.3">
      <c r="A113" s="235" t="s">
        <v>145</v>
      </c>
      <c r="B113" s="236" t="s">
        <v>146</v>
      </c>
      <c r="C113" s="236"/>
      <c r="D113" s="32"/>
      <c r="E113" s="31"/>
      <c r="F113" s="169"/>
      <c r="G113" s="31"/>
      <c r="H113" s="296"/>
      <c r="I113" s="296"/>
      <c r="J113" s="297">
        <f t="shared" si="4"/>
        <v>0</v>
      </c>
      <c r="K113" s="298"/>
    </row>
    <row r="114" spans="1:12" ht="12" customHeight="1" x14ac:dyDescent="0.3">
      <c r="A114" s="235" t="s">
        <v>147</v>
      </c>
      <c r="B114" s="236" t="s">
        <v>148</v>
      </c>
      <c r="C114" s="236"/>
      <c r="D114" s="32"/>
      <c r="E114" s="31"/>
      <c r="F114" s="169"/>
      <c r="G114" s="31"/>
      <c r="H114" s="296"/>
      <c r="I114" s="296"/>
      <c r="J114" s="297">
        <f t="shared" si="4"/>
        <v>0</v>
      </c>
      <c r="K114" s="298"/>
    </row>
    <row r="115" spans="1:12" ht="12" customHeight="1" x14ac:dyDescent="0.3">
      <c r="A115" s="235" t="s">
        <v>149</v>
      </c>
      <c r="B115" s="236" t="s">
        <v>150</v>
      </c>
      <c r="C115" s="236"/>
      <c r="D115" s="32"/>
      <c r="E115" s="31"/>
      <c r="F115" s="169"/>
      <c r="G115" s="31"/>
      <c r="H115" s="296"/>
      <c r="I115" s="296"/>
      <c r="J115" s="297">
        <f t="shared" si="4"/>
        <v>0</v>
      </c>
      <c r="K115" s="298"/>
    </row>
    <row r="116" spans="1:12" ht="12" customHeight="1" x14ac:dyDescent="0.3">
      <c r="A116" s="235" t="s">
        <v>151</v>
      </c>
      <c r="B116" s="236" t="s">
        <v>152</v>
      </c>
      <c r="C116" s="236"/>
      <c r="D116" s="32"/>
      <c r="E116" s="31"/>
      <c r="F116" s="169"/>
      <c r="G116" s="31"/>
      <c r="H116" s="296"/>
      <c r="I116" s="296"/>
      <c r="J116" s="297">
        <f t="shared" si="4"/>
        <v>0</v>
      </c>
      <c r="K116" s="298"/>
    </row>
    <row r="117" spans="1:12" ht="12" customHeight="1" x14ac:dyDescent="0.3">
      <c r="A117" s="245" t="s">
        <v>153</v>
      </c>
      <c r="B117" s="246" t="s">
        <v>154</v>
      </c>
      <c r="C117" s="246"/>
      <c r="D117" s="36"/>
      <c r="E117" s="37"/>
      <c r="F117" s="38"/>
      <c r="G117" s="37"/>
      <c r="H117" s="421"/>
      <c r="I117" s="421"/>
      <c r="J117" s="297">
        <f t="shared" si="4"/>
        <v>0</v>
      </c>
      <c r="K117" s="298"/>
    </row>
    <row r="118" spans="1:12" ht="14.25" customHeight="1" x14ac:dyDescent="0.3">
      <c r="A118" s="1" t="s">
        <v>155</v>
      </c>
      <c r="B118" s="39"/>
      <c r="C118" s="39"/>
      <c r="D118" s="40"/>
      <c r="E118" s="166">
        <f>ROUND(SUM(E81:E117),0)</f>
        <v>0</v>
      </c>
      <c r="F118" s="166">
        <f>ROUND(SUM(F81:F117),0)</f>
        <v>0</v>
      </c>
      <c r="G118" s="166">
        <f>ROUND(SUM(G81:G117),0)</f>
        <v>0</v>
      </c>
      <c r="H118" s="422">
        <f>ROUND(+SUM(H81:I117),0)</f>
        <v>0</v>
      </c>
      <c r="I118" s="423"/>
      <c r="J118" s="422">
        <f>+E118+F118-G118-H118</f>
        <v>0</v>
      </c>
      <c r="K118" s="423"/>
      <c r="L118" s="35"/>
    </row>
    <row r="119" spans="1:12" s="3" customFormat="1" ht="14.25" customHeight="1" x14ac:dyDescent="0.3">
      <c r="A119" s="412" t="s">
        <v>156</v>
      </c>
      <c r="B119" s="413"/>
      <c r="C119" s="413"/>
      <c r="D119" s="414"/>
      <c r="E119" s="168">
        <f>+E57</f>
        <v>0</v>
      </c>
      <c r="F119" s="168">
        <f>+F57</f>
        <v>0</v>
      </c>
      <c r="G119" s="168">
        <f>+G57</f>
        <v>0</v>
      </c>
      <c r="H119" s="415">
        <f>+H57</f>
        <v>0</v>
      </c>
      <c r="I119" s="415"/>
      <c r="J119" s="415">
        <f>+E119+F119-G119-H119</f>
        <v>0</v>
      </c>
      <c r="K119" s="416"/>
    </row>
    <row r="120" spans="1:12" s="3" customFormat="1" ht="16.2" thickBot="1" x14ac:dyDescent="0.35">
      <c r="A120" s="417" t="s">
        <v>157</v>
      </c>
      <c r="B120" s="300"/>
      <c r="C120" s="300"/>
      <c r="D120" s="418"/>
      <c r="E120" s="167">
        <f>+E74</f>
        <v>0</v>
      </c>
      <c r="F120" s="167">
        <f>+F74</f>
        <v>0</v>
      </c>
      <c r="G120" s="167">
        <f>+G74</f>
        <v>0</v>
      </c>
      <c r="H120" s="419">
        <f>+H74</f>
        <v>0</v>
      </c>
      <c r="I120" s="419"/>
      <c r="J120" s="419">
        <f>+E120+F120-G120-H120</f>
        <v>0</v>
      </c>
      <c r="K120" s="420"/>
    </row>
    <row r="121" spans="1:12" ht="14.25" customHeight="1" thickTop="1" x14ac:dyDescent="0.3">
      <c r="A121" s="1" t="s">
        <v>158</v>
      </c>
      <c r="B121" s="39"/>
      <c r="C121" s="39"/>
      <c r="D121" s="40"/>
      <c r="E121" s="170">
        <f>+SUM(E118:E120)</f>
        <v>0</v>
      </c>
      <c r="F121" s="170">
        <f>+SUM(F118:F120)</f>
        <v>0</v>
      </c>
      <c r="G121" s="170">
        <f>+SUM(G118:G120)</f>
        <v>0</v>
      </c>
      <c r="H121" s="360">
        <f>+SUM(H118:I120)</f>
        <v>0</v>
      </c>
      <c r="I121" s="361"/>
      <c r="J121" s="360">
        <f>+SUM(J118:K120)</f>
        <v>0</v>
      </c>
      <c r="K121" s="361"/>
      <c r="L121" s="35"/>
    </row>
    <row r="122" spans="1:12" ht="6" customHeight="1" thickBot="1" x14ac:dyDescent="0.35">
      <c r="A122" s="151"/>
      <c r="B122" s="152"/>
      <c r="C122" s="152"/>
      <c r="D122" s="153"/>
      <c r="E122" s="154"/>
      <c r="F122" s="155"/>
      <c r="G122" s="154"/>
      <c r="H122" s="341"/>
      <c r="I122" s="341"/>
      <c r="J122" s="342"/>
      <c r="K122" s="343"/>
    </row>
    <row r="123" spans="1:12" ht="14.25" customHeight="1" thickBot="1" x14ac:dyDescent="0.35">
      <c r="A123" s="247" t="s">
        <v>159</v>
      </c>
      <c r="B123" s="39"/>
      <c r="C123" s="39"/>
      <c r="D123" s="39"/>
      <c r="E123" s="43"/>
      <c r="G123" s="44" t="str">
        <f>+IF(E123&lt;&gt;F121,"◄ Completely allocate finance/svc charges","")</f>
        <v/>
      </c>
      <c r="H123" s="44"/>
      <c r="I123" s="45"/>
    </row>
    <row r="124" spans="1:12" ht="2.25" customHeight="1" x14ac:dyDescent="0.3">
      <c r="A124" s="46"/>
      <c r="B124" s="46"/>
      <c r="C124" s="46"/>
      <c r="D124" s="46"/>
      <c r="E124" s="179"/>
      <c r="G124" s="44"/>
      <c r="H124" s="44"/>
      <c r="I124" s="45"/>
    </row>
    <row r="125" spans="1:12" ht="14.25" customHeight="1" x14ac:dyDescent="0.3">
      <c r="A125" s="46" t="s">
        <v>160</v>
      </c>
      <c r="B125" s="10"/>
      <c r="C125" s="10"/>
      <c r="D125" s="10"/>
      <c r="E125" s="47"/>
      <c r="F125" s="47"/>
      <c r="G125" s="42"/>
      <c r="H125" s="44"/>
      <c r="I125" s="44"/>
      <c r="J125" s="45"/>
      <c r="K125" s="45"/>
    </row>
    <row r="126" spans="1:12" ht="14.25" customHeight="1" x14ac:dyDescent="0.3">
      <c r="A126" s="248" t="str">
        <f>IF(SUM($H$118:$H$118)-$H$83-$H$97&lt;&gt;0,"Describe other subtractions:","Notes:")</f>
        <v>Notes:</v>
      </c>
      <c r="B126" s="48"/>
      <c r="C126" s="48"/>
      <c r="D126" s="48"/>
      <c r="E126" s="49"/>
      <c r="F126" s="49"/>
      <c r="G126" s="41"/>
      <c r="H126" s="50"/>
      <c r="I126" s="50"/>
      <c r="J126" s="51"/>
      <c r="K126" s="52"/>
    </row>
    <row r="127" spans="1:12" ht="90.75" customHeight="1" x14ac:dyDescent="0.3">
      <c r="A127" s="409"/>
      <c r="B127" s="410"/>
      <c r="C127" s="410"/>
      <c r="D127" s="410"/>
      <c r="E127" s="410"/>
      <c r="F127" s="410"/>
      <c r="G127" s="410"/>
      <c r="H127" s="410"/>
      <c r="I127" s="410"/>
      <c r="J127" s="410"/>
      <c r="K127" s="411"/>
    </row>
    <row r="128" spans="1:12" ht="4.5" customHeight="1" x14ac:dyDescent="0.3"/>
    <row r="129" spans="1:11" ht="18" x14ac:dyDescent="0.35">
      <c r="J129" s="29"/>
      <c r="K129" s="30" t="str">
        <f>+K46</f>
        <v>2022 |  (</v>
      </c>
    </row>
    <row r="130" spans="1:11" x14ac:dyDescent="0.3">
      <c r="A130" s="5" t="s">
        <v>161</v>
      </c>
      <c r="B130" s="16"/>
      <c r="C130" s="6"/>
      <c r="D130" s="6"/>
      <c r="E130" s="6"/>
      <c r="F130" s="6"/>
      <c r="G130" s="7"/>
      <c r="H130" s="6"/>
      <c r="I130" s="6"/>
      <c r="J130" s="6"/>
      <c r="K130" s="6"/>
    </row>
    <row r="131" spans="1:11" s="10" customFormat="1" ht="6" customHeight="1" x14ac:dyDescent="0.3">
      <c r="A131" s="56"/>
      <c r="B131" s="57"/>
      <c r="C131" s="58"/>
      <c r="D131" s="58"/>
      <c r="E131" s="58"/>
      <c r="F131" s="58"/>
      <c r="G131" s="59"/>
      <c r="H131" s="60"/>
      <c r="I131" s="60"/>
      <c r="J131" s="61"/>
      <c r="K131" s="62"/>
    </row>
    <row r="132" spans="1:11" ht="15" customHeight="1" x14ac:dyDescent="0.3">
      <c r="A132" s="63" t="s">
        <v>162</v>
      </c>
      <c r="B132" s="64"/>
      <c r="C132" s="65"/>
      <c r="D132" s="65"/>
      <c r="E132" s="65"/>
      <c r="F132" s="65"/>
      <c r="G132" s="66"/>
      <c r="H132" s="65"/>
      <c r="I132" s="65"/>
      <c r="J132" s="65"/>
      <c r="K132" s="65"/>
    </row>
    <row r="133" spans="1:11" ht="99.75" customHeight="1" x14ac:dyDescent="0.3">
      <c r="A133" s="434" t="s">
        <v>163</v>
      </c>
      <c r="B133" s="435"/>
      <c r="C133" s="435"/>
      <c r="D133" s="435"/>
      <c r="E133" s="435"/>
      <c r="F133" s="435"/>
      <c r="G133" s="435"/>
      <c r="H133" s="435"/>
      <c r="I133" s="435"/>
      <c r="J133" s="435"/>
      <c r="K133" s="435"/>
    </row>
    <row r="134" spans="1:11" x14ac:dyDescent="0.3">
      <c r="A134" s="67">
        <v>1</v>
      </c>
      <c r="B134" s="432" t="str">
        <f>"Fire insurance taxable amount"</f>
        <v>Fire insurance taxable amount</v>
      </c>
      <c r="C134" s="432"/>
      <c r="D134" s="432"/>
      <c r="E134" s="432"/>
      <c r="F134" s="433"/>
      <c r="G134" s="68">
        <f>ROUND(+J81,0)</f>
        <v>0</v>
      </c>
      <c r="H134" s="69" t="s">
        <v>164</v>
      </c>
      <c r="I134" s="62"/>
    </row>
    <row r="135" spans="1:11" ht="30" customHeight="1" x14ac:dyDescent="0.3">
      <c r="A135" s="70">
        <f t="shared" ref="A135:A153" si="5">+A134+1</f>
        <v>2</v>
      </c>
      <c r="B135" s="426" t="str">
        <f>IF(G134&lt;&gt;0,"How much of Line "&amp;TEXT(A134,"0")&amp;" was for property in Carefree and Fountain Hills?","SKIP THIS LINE because the amount on Line "&amp;TEXT(A134,"0")&amp;", above, is $0")</f>
        <v>SKIP THIS LINE because the amount on Line 1, above, is $0</v>
      </c>
      <c r="C135" s="426"/>
      <c r="D135" s="426"/>
      <c r="E135" s="426"/>
      <c r="F135" s="425"/>
      <c r="G135" s="71">
        <v>0</v>
      </c>
      <c r="H135" s="72" t="str">
        <f>IF(J81&lt;&gt;0,"◄","")</f>
        <v/>
      </c>
      <c r="I135" s="62"/>
    </row>
    <row r="136" spans="1:11" ht="31.5" customHeight="1" thickBot="1" x14ac:dyDescent="0.35">
      <c r="A136" s="73">
        <f t="shared" si="5"/>
        <v>3</v>
      </c>
      <c r="B136" s="427" t="str">
        <f>IF(G134&lt;&gt;0,"Amount of Line "&amp;TEXT(A134,"0")&amp;" that was for premium written elsewhere in Arizona (Line "&amp;TEXT(A134,"0")&amp;" minus Line "&amp;TEXT(A135,"0")&amp;")","SKIP THIS LINE because the amount on Line "&amp;TEXT(A134,"0")&amp;", above, is $0")</f>
        <v>SKIP THIS LINE because the amount on Line 1, above, is $0</v>
      </c>
      <c r="C136" s="427"/>
      <c r="D136" s="427"/>
      <c r="E136" s="427"/>
      <c r="F136" s="428"/>
      <c r="G136" s="74">
        <f>+G134-ROUND(G135,0)</f>
        <v>0</v>
      </c>
      <c r="H136" s="75" t="s">
        <v>165</v>
      </c>
      <c r="I136" s="62"/>
    </row>
    <row r="137" spans="1:11" x14ac:dyDescent="0.3">
      <c r="A137" s="67">
        <f t="shared" si="5"/>
        <v>4</v>
      </c>
      <c r="B137" s="432" t="s">
        <v>166</v>
      </c>
      <c r="C137" s="432"/>
      <c r="D137" s="432"/>
      <c r="E137" s="432"/>
      <c r="F137" s="433"/>
      <c r="G137" s="76">
        <f>ROUND(+J82,0)</f>
        <v>0</v>
      </c>
      <c r="H137" s="77" t="s">
        <v>167</v>
      </c>
      <c r="I137" s="62"/>
    </row>
    <row r="138" spans="1:11" ht="31.5" customHeight="1" x14ac:dyDescent="0.3">
      <c r="A138" s="70">
        <f t="shared" si="5"/>
        <v>5</v>
      </c>
      <c r="B138" s="426" t="str">
        <f>IF(G137&lt;&gt;0,"How much of Line "&amp;TEXT(A137,"0")&amp;" was for property in Carefree and Fountain Hills?","SKIP THIS LINE because the amount on Line "&amp;TEXT(A137,"0")&amp;", above, is $0")</f>
        <v>SKIP THIS LINE because the amount on Line 4, above, is $0</v>
      </c>
      <c r="C138" s="426"/>
      <c r="D138" s="426"/>
      <c r="E138" s="426"/>
      <c r="F138" s="425"/>
      <c r="G138" s="71">
        <v>0</v>
      </c>
      <c r="H138" s="72" t="str">
        <f>IF(J82&lt;&gt;0,"◄","")</f>
        <v/>
      </c>
      <c r="I138" s="62"/>
    </row>
    <row r="139" spans="1:11" ht="31.5" customHeight="1" thickBot="1" x14ac:dyDescent="0.35">
      <c r="A139" s="73">
        <f t="shared" si="5"/>
        <v>6</v>
      </c>
      <c r="B139" s="427" t="str">
        <f>IF(G137&lt;&gt;0,"Amount of Line "&amp;TEXT(A137,"0")&amp;" that was for premium written elsewhere in Arizona (Line "&amp;TEXT(A137,"0")&amp;" minus Line "&amp;TEXT(A138,"0")&amp;")","SKIP THIS LINE because the amount on Line "&amp;TEXT(A137,"0")&amp;", above, is $0")</f>
        <v>SKIP THIS LINE because the amount on Line 4, above, is $0</v>
      </c>
      <c r="C139" s="427"/>
      <c r="D139" s="427"/>
      <c r="E139" s="427"/>
      <c r="F139" s="428"/>
      <c r="G139" s="74">
        <f>+G137-ROUND(G138,0)</f>
        <v>0</v>
      </c>
      <c r="H139" s="77" t="s">
        <v>168</v>
      </c>
      <c r="I139" s="62"/>
    </row>
    <row r="140" spans="1:11" x14ac:dyDescent="0.3">
      <c r="A140" s="78">
        <f t="shared" si="5"/>
        <v>7</v>
      </c>
      <c r="B140" s="429" t="s">
        <v>169</v>
      </c>
      <c r="C140" s="429"/>
      <c r="D140" s="429"/>
      <c r="E140" s="429"/>
      <c r="F140" s="441"/>
      <c r="G140" s="68">
        <f>ROUND(+J87,0)</f>
        <v>0</v>
      </c>
      <c r="H140" s="79" t="s">
        <v>170</v>
      </c>
      <c r="I140" s="62"/>
    </row>
    <row r="141" spans="1:11" ht="29.25" customHeight="1" x14ac:dyDescent="0.3">
      <c r="A141" s="70">
        <f t="shared" si="5"/>
        <v>8</v>
      </c>
      <c r="B141" s="426" t="str">
        <f>IF(G140&lt;&gt;0,"How much of Line "&amp;TEXT(A140,"0")&amp;" was for property in Carefree and Fountain Hills?","SKIP THIS LINE because the amount on Line "&amp;TEXT(A140,"0")&amp;", above, is $0")</f>
        <v>SKIP THIS LINE because the amount on Line 7, above, is $0</v>
      </c>
      <c r="C141" s="426"/>
      <c r="D141" s="426"/>
      <c r="E141" s="426"/>
      <c r="F141" s="425"/>
      <c r="G141" s="71">
        <v>0</v>
      </c>
      <c r="H141" s="72" t="str">
        <f>IF(J87&lt;&gt;0,"◄","")</f>
        <v/>
      </c>
      <c r="I141" s="62"/>
    </row>
    <row r="142" spans="1:11" ht="31.5" customHeight="1" thickBot="1" x14ac:dyDescent="0.35">
      <c r="A142" s="73">
        <f t="shared" si="5"/>
        <v>9</v>
      </c>
      <c r="B142" s="427" t="str">
        <f>IF(G140&lt;&gt;0,"Amount of Line "&amp;TEXT(A140,"0")&amp;" that was for premium written elsewhere in Arizona (Line "&amp;TEXT(A140,"0")&amp;" minus Line "&amp;TEXT(A141,"0")&amp;")","SKIP THIS LINE because the amount on Line "&amp;TEXT(A140,"0")&amp;", above, is $0")</f>
        <v>SKIP THIS LINE because the amount on Line 7, above, is $0</v>
      </c>
      <c r="C142" s="427"/>
      <c r="D142" s="427"/>
      <c r="E142" s="427"/>
      <c r="F142" s="428"/>
      <c r="G142" s="74">
        <f>+G140-ROUND(G141,0)</f>
        <v>0</v>
      </c>
      <c r="H142" s="75" t="s">
        <v>171</v>
      </c>
      <c r="I142" s="62"/>
    </row>
    <row r="143" spans="1:11" x14ac:dyDescent="0.3">
      <c r="A143" s="78">
        <f t="shared" si="5"/>
        <v>10</v>
      </c>
      <c r="B143" s="429" t="s">
        <v>172</v>
      </c>
      <c r="C143" s="429"/>
      <c r="D143" s="429"/>
      <c r="E143" s="429"/>
      <c r="F143" s="441"/>
      <c r="G143" s="68">
        <f>ROUND(+J88,0)</f>
        <v>0</v>
      </c>
      <c r="H143" s="80" t="s">
        <v>173</v>
      </c>
      <c r="I143" s="62"/>
    </row>
    <row r="144" spans="1:11" ht="31.5" customHeight="1" x14ac:dyDescent="0.3">
      <c r="A144" s="70">
        <f t="shared" si="5"/>
        <v>11</v>
      </c>
      <c r="B144" s="426" t="str">
        <f>IF(G143&lt;&gt;0,"How much of Line "&amp;TEXT(A143,"0")&amp;" was for property in Carefree and Fountain Hills?","SKIP THIS LINE because the amount on Line "&amp;TEXT(A143,"0")&amp;", above, is $0")</f>
        <v>SKIP THIS LINE because the amount on Line 10, above, is $0</v>
      </c>
      <c r="C144" s="426"/>
      <c r="D144" s="426"/>
      <c r="E144" s="426"/>
      <c r="F144" s="425"/>
      <c r="G144" s="71">
        <v>0</v>
      </c>
      <c r="H144" s="72" t="str">
        <f>IF(J88&lt;&gt;0,"◄","")</f>
        <v/>
      </c>
      <c r="I144" s="62"/>
    </row>
    <row r="145" spans="1:13" ht="31.5" customHeight="1" thickBot="1" x14ac:dyDescent="0.35">
      <c r="A145" s="73">
        <f t="shared" si="5"/>
        <v>12</v>
      </c>
      <c r="B145" s="427" t="str">
        <f>IF(G143&lt;&gt;0,"Amount of Line "&amp;TEXT(A143,"0")&amp;" that was for premium written elsewhere in Arizona (Line "&amp;TEXT(A143,"0")&amp;" minus Line "&amp;TEXT(A144,"0")&amp;")","SKIP THIS LINE because the amount on Line "&amp;TEXT(A143,"0")&amp;", above, is $0")</f>
        <v>SKIP THIS LINE because the amount on Line 10, above, is $0</v>
      </c>
      <c r="C145" s="427"/>
      <c r="D145" s="427"/>
      <c r="E145" s="427"/>
      <c r="F145" s="428"/>
      <c r="G145" s="74">
        <f>+G143-ROUND(G144,0)</f>
        <v>0</v>
      </c>
      <c r="H145" s="75" t="s">
        <v>174</v>
      </c>
      <c r="I145" s="62"/>
    </row>
    <row r="146" spans="1:13" x14ac:dyDescent="0.3">
      <c r="A146" s="78">
        <f t="shared" si="5"/>
        <v>13</v>
      </c>
      <c r="B146" s="429" t="s">
        <v>175</v>
      </c>
      <c r="C146" s="429"/>
      <c r="D146" s="429"/>
      <c r="E146" s="429"/>
      <c r="F146" s="441"/>
      <c r="G146" s="68">
        <f>ROUND(+J89,0)</f>
        <v>0</v>
      </c>
      <c r="H146" s="80" t="s">
        <v>176</v>
      </c>
      <c r="I146" s="62"/>
    </row>
    <row r="147" spans="1:13" ht="31.5" customHeight="1" x14ac:dyDescent="0.3">
      <c r="A147" s="70">
        <f t="shared" si="5"/>
        <v>14</v>
      </c>
      <c r="B147" s="426" t="str">
        <f>IF(G146&lt;&gt;0,"How much of Line "&amp;TEXT(A146,"0")&amp;" was for property in Carefree and Fountain Hills?","SKIP THIS LINE because the amount on Line "&amp;TEXT(A146,"0")&amp;", above, is $0")</f>
        <v>SKIP THIS LINE because the amount on Line 13, above, is $0</v>
      </c>
      <c r="C147" s="426"/>
      <c r="D147" s="426"/>
      <c r="E147" s="426"/>
      <c r="F147" s="425"/>
      <c r="G147" s="71">
        <v>0</v>
      </c>
      <c r="H147" s="72" t="str">
        <f>IF(J89&lt;&gt;0,"◄","")</f>
        <v/>
      </c>
      <c r="I147" s="62"/>
    </row>
    <row r="148" spans="1:13" ht="31.5" customHeight="1" thickBot="1" x14ac:dyDescent="0.35">
      <c r="A148" s="73">
        <f t="shared" si="5"/>
        <v>15</v>
      </c>
      <c r="B148" s="427" t="str">
        <f>IF(G146&lt;&gt;0,"Amount of Line "&amp;TEXT(A146,"0")&amp;" that was for premium written elsewhere in Arizona (Line "&amp;TEXT(A146,"0")&amp;" minus Line "&amp;TEXT(A147,"0")&amp;")","SKIP THIS LINE because the amount on Line "&amp;TEXT(A146,"0")&amp;", above, is $0")</f>
        <v>SKIP THIS LINE because the amount on Line 13, above, is $0</v>
      </c>
      <c r="C148" s="427"/>
      <c r="D148" s="427"/>
      <c r="E148" s="427"/>
      <c r="F148" s="428"/>
      <c r="G148" s="74">
        <f>+G146-ROUND(G147,0)</f>
        <v>0</v>
      </c>
      <c r="H148" s="75" t="s">
        <v>177</v>
      </c>
      <c r="I148" s="62"/>
    </row>
    <row r="149" spans="1:13" ht="44.25" customHeight="1" x14ac:dyDescent="0.3">
      <c r="A149" s="78">
        <f t="shared" si="5"/>
        <v>16</v>
      </c>
      <c r="B149" s="424" t="str">
        <f>"Total taxable amount for Carefree and Fountain Hills, subject to "&amp;TEXT(HLOOKUP($K$3,$AA$310:$AZ$315,5,FALSE),"0.00%")&amp;" fire tax (sum of "&amp;TEXT($AA$317,"0%")&amp;" of Line "&amp;$A$135&amp;", "&amp;TEXT($AA$318,"0%")&amp;" of Line "&amp;$A$138&amp;", "&amp; TEXT($AA$319,"0%")&amp;" of Line "&amp;$A$141&amp;", "&amp;TEXT($AA$320,"0%") &amp;" of Line "&amp;$A$144&amp;", and "&amp;TEXT($AA$321,"0%")&amp;" of Line "&amp;$A$147&amp;")"</f>
        <v>Total taxable amount for Carefree and Fountain Hills, subject to 0.66% fire tax (sum of 100% of Line 2, 20% of Line 5, 25% of Line 8, 35% of Line 11, and 40% of Line 14)</v>
      </c>
      <c r="C149" s="424"/>
      <c r="D149" s="424"/>
      <c r="E149" s="424"/>
      <c r="F149" s="425"/>
      <c r="G149" s="81">
        <f>ROUND(+ROUND(G135*HLOOKUP($K$3,Z$310:AZ$321,8,FALSE),2)+ROUND(HLOOKUP($K$3,Z$310:AZ$321,9,FALSE)*G138,2)+ROUND(HLOOKUP($K$3,Z$310:AZ$321,10,FALSE)*G141,2)+ROUND(HLOOKUP($K$3,Z$310:AZ$321,11,FALSE)*G144,2)+ROUND(HLOOKUP($K$3,Z$310:AZ$321,12,FALSE)*G147,2),0)</f>
        <v>0</v>
      </c>
      <c r="H149" s="82" t="s">
        <v>178</v>
      </c>
      <c r="I149" s="62"/>
    </row>
    <row r="150" spans="1:13" x14ac:dyDescent="0.3">
      <c r="A150" s="83">
        <f t="shared" si="5"/>
        <v>17</v>
      </c>
      <c r="B150" s="424" t="str">
        <f>"Fire insurance tax for Carefree and Fountain Hills ("&amp;TEXT(HLOOKUP($K$3,$AA$310:$AZ$315,5,FALSE),"0.00%")&amp;")"</f>
        <v>Fire insurance tax for Carefree and Fountain Hills (0.66%)</v>
      </c>
      <c r="C150" s="424"/>
      <c r="D150" s="424"/>
      <c r="E150" s="424"/>
      <c r="F150" s="424"/>
      <c r="G150" s="424"/>
      <c r="H150" s="425"/>
      <c r="I150" s="431">
        <f>+ROUND((HLOOKUP($K$3,$AA$310:$AZ$315,5,FALSE)*G149),2)</f>
        <v>0</v>
      </c>
      <c r="J150" s="414"/>
      <c r="K150" s="191" t="s">
        <v>179</v>
      </c>
    </row>
    <row r="151" spans="1:13" ht="46.5" customHeight="1" x14ac:dyDescent="0.3">
      <c r="A151" s="78">
        <f t="shared" si="5"/>
        <v>18</v>
      </c>
      <c r="B151" s="424" t="str">
        <f>"Total taxable amount outside Carefree and Fountain Hills, subject to "&amp;TEXT(HLOOKUP($K$3,$AA$310:$AZ$315,4,FALSE),"0.00%")&amp;" fire tax (sum of "&amp;TEXT($AA$317,"0%")&amp;" of Line "&amp;$A$136&amp;", "&amp;TEXT($AA$318,"0%")&amp;" of Line "&amp;$A$139&amp;", "&amp; TEXT($AA$319,"0%")&amp;" of Line "&amp;$A$142&amp;", "&amp;TEXT($AA$320,"0%") &amp;" of Line "&amp;$A$145&amp;", and "&amp;TEXT($AA$321,"0%")&amp;" of Line "&amp;$A$148&amp;")"</f>
        <v>Total taxable amount outside Carefree and Fountain Hills, subject to 2.20% fire tax (sum of 100% of Line 3, 20% of Line 6, 25% of Line 9, 35% of Line 12, and 40% of Line 15)</v>
      </c>
      <c r="C151" s="424"/>
      <c r="D151" s="424"/>
      <c r="E151" s="424"/>
      <c r="F151" s="425"/>
      <c r="G151" s="81">
        <f>ROUND(+ROUND(G136*HLOOKUP($K$3,Z$310:AZ$321,8,FALSE),2)+ROUND(HLOOKUP($K$3,Z$310:AZ$321,9,FALSE)*G139,2)+ROUND(HLOOKUP($K$3,Z$310:AZ$321,10,FALSE)*G142,2)+ROUND(HLOOKUP($K$3,Z$310:AZ$321,11,FALSE)*G145,2)+ROUND(HLOOKUP($K$3,Z$310:AZ$321,12,FALSE)*G148,2),0)</f>
        <v>0</v>
      </c>
      <c r="H151" s="84" t="s">
        <v>180</v>
      </c>
      <c r="I151" s="62"/>
    </row>
    <row r="152" spans="1:13" ht="15.75" customHeight="1" x14ac:dyDescent="0.3">
      <c r="A152" s="85">
        <f t="shared" si="5"/>
        <v>19</v>
      </c>
      <c r="B152" s="424" t="str">
        <f>"Fire insurance tax for outside Carefree and Fountain Hills ("&amp;TEXT(HLOOKUP($K$3,$AA$310:$AZ$315,4,FALSE),"0.00%")&amp;")"</f>
        <v>Fire insurance tax for outside Carefree and Fountain Hills (2.20%)</v>
      </c>
      <c r="C152" s="424"/>
      <c r="D152" s="424"/>
      <c r="E152" s="424"/>
      <c r="F152" s="424"/>
      <c r="G152" s="424"/>
      <c r="H152" s="425"/>
      <c r="I152" s="431">
        <f>+ROUND((HLOOKUP($K$3,$AA$310:$AZ$315,4,FALSE)*G151),2)</f>
        <v>0</v>
      </c>
      <c r="J152" s="414"/>
      <c r="K152" s="191" t="s">
        <v>181</v>
      </c>
    </row>
    <row r="153" spans="1:13" ht="15.75" customHeight="1" x14ac:dyDescent="0.3">
      <c r="A153" s="85">
        <f t="shared" si="5"/>
        <v>20</v>
      </c>
      <c r="B153" s="424" t="str">
        <f>"FIRE INSURANCE TAX (Sum of Lines "&amp;A150&amp;" and "&amp;A152&amp;")"</f>
        <v>FIRE INSURANCE TAX (Sum of Lines 17 and 19)</v>
      </c>
      <c r="C153" s="424"/>
      <c r="D153" s="424"/>
      <c r="E153" s="424"/>
      <c r="F153" s="424"/>
      <c r="G153" s="424"/>
      <c r="H153" s="425"/>
      <c r="I153" s="431">
        <f>+I152+I150</f>
        <v>0</v>
      </c>
      <c r="J153" s="414"/>
      <c r="K153" s="191" t="s">
        <v>359</v>
      </c>
      <c r="M153" s="197">
        <f>+_FT</f>
        <v>0</v>
      </c>
    </row>
    <row r="154" spans="1:13" ht="15.75" customHeight="1" x14ac:dyDescent="0.3">
      <c r="A154" s="86"/>
      <c r="B154" s="87"/>
      <c r="C154" s="87"/>
      <c r="D154" s="87"/>
      <c r="E154" s="87"/>
      <c r="F154" s="87"/>
      <c r="G154" s="87"/>
      <c r="H154" s="60"/>
      <c r="J154" s="55"/>
      <c r="K154" s="62"/>
    </row>
    <row r="155" spans="1:13" ht="15.75" customHeight="1" x14ac:dyDescent="0.3">
      <c r="A155" s="86"/>
      <c r="B155" s="87"/>
      <c r="C155" s="87"/>
      <c r="D155" s="87"/>
      <c r="E155" s="87"/>
      <c r="F155" s="87"/>
      <c r="G155" s="87"/>
      <c r="H155" s="60"/>
      <c r="J155" s="55"/>
      <c r="K155" s="62"/>
    </row>
    <row r="156" spans="1:13" ht="18" x14ac:dyDescent="0.35">
      <c r="J156" s="29"/>
      <c r="K156" s="30" t="str">
        <f>+$K$46</f>
        <v>2022 |  (</v>
      </c>
    </row>
    <row r="157" spans="1:13" s="10" customFormat="1" ht="6" customHeight="1" x14ac:dyDescent="0.3">
      <c r="A157" s="86"/>
      <c r="B157" s="88"/>
      <c r="C157" s="89"/>
      <c r="D157" s="89"/>
      <c r="E157" s="89"/>
      <c r="F157" s="89"/>
      <c r="G157" s="90"/>
      <c r="H157" s="60"/>
      <c r="I157" s="60"/>
      <c r="J157" s="2"/>
      <c r="K157" s="62"/>
    </row>
    <row r="158" spans="1:13" x14ac:dyDescent="0.3">
      <c r="A158" s="5" t="s">
        <v>161</v>
      </c>
      <c r="B158" s="16"/>
      <c r="C158" s="6"/>
      <c r="D158" s="6"/>
      <c r="E158" s="6"/>
      <c r="F158" s="6"/>
      <c r="G158" s="7"/>
      <c r="H158" s="6"/>
      <c r="I158" s="6"/>
      <c r="J158" s="6"/>
      <c r="K158" s="6"/>
    </row>
    <row r="159" spans="1:13" s="10" customFormat="1" ht="13.5" customHeight="1" x14ac:dyDescent="0.3">
      <c r="A159" s="56"/>
      <c r="B159" s="57"/>
      <c r="C159" s="58"/>
      <c r="D159" s="58"/>
      <c r="E159" s="58"/>
      <c r="F159" s="58"/>
      <c r="G159" s="59"/>
      <c r="H159" s="60"/>
      <c r="I159" s="60"/>
      <c r="J159" s="61"/>
      <c r="K159" s="62"/>
    </row>
    <row r="160" spans="1:13" ht="15" customHeight="1" x14ac:dyDescent="0.3">
      <c r="A160" s="91" t="s">
        <v>182</v>
      </c>
      <c r="B160" s="92"/>
      <c r="C160" s="93"/>
      <c r="D160" s="93"/>
      <c r="E160" s="93"/>
      <c r="F160" s="93"/>
      <c r="G160" s="94"/>
      <c r="H160" s="95"/>
      <c r="I160" s="95"/>
      <c r="J160" s="95"/>
      <c r="K160" s="95"/>
    </row>
    <row r="161" spans="1:13" x14ac:dyDescent="0.3">
      <c r="A161" s="96">
        <f>+A153+1</f>
        <v>21</v>
      </c>
      <c r="B161" s="436" t="s">
        <v>183</v>
      </c>
      <c r="C161" s="348"/>
      <c r="D161" s="348"/>
      <c r="E161" s="348"/>
      <c r="F161" s="437"/>
      <c r="G161" s="174">
        <f>+J118-G149-G151</f>
        <v>0</v>
      </c>
      <c r="H161" s="97" t="s">
        <v>184</v>
      </c>
      <c r="I161" s="98"/>
      <c r="J161" s="99"/>
      <c r="K161" s="99"/>
    </row>
    <row r="162" spans="1:13" ht="18.75" customHeight="1" x14ac:dyDescent="0.3">
      <c r="A162" s="96">
        <f>+A161+1</f>
        <v>22</v>
      </c>
      <c r="B162" s="429" t="str">
        <f>"PROPERTY/CASUALTY INSURANCE TAX ("&amp;TEXT(HLOOKUP($K$3,$AA$310:$AZ$315,3,FALSE),"0.00%")&amp;")"</f>
        <v>PROPERTY/CASUALTY INSURANCE TAX (1.70%)</v>
      </c>
      <c r="C162" s="429"/>
      <c r="D162" s="429"/>
      <c r="E162" s="429"/>
      <c r="F162" s="429"/>
      <c r="G162" s="429"/>
      <c r="H162" s="430"/>
      <c r="I162" s="431">
        <f>+ROUND((HLOOKUP($K$3,$AA$310:$AZ$315,3,FALSE)*$G$161),2)</f>
        <v>0</v>
      </c>
      <c r="J162" s="414"/>
      <c r="K162" s="97" t="s">
        <v>185</v>
      </c>
    </row>
    <row r="163" spans="1:13" s="10" customFormat="1" ht="13.5" customHeight="1" x14ac:dyDescent="0.3">
      <c r="A163" s="100"/>
      <c r="B163" s="172"/>
      <c r="C163" s="173"/>
      <c r="D163" s="173"/>
      <c r="E163" s="173"/>
      <c r="F163" s="173"/>
      <c r="G163" s="101"/>
      <c r="H163" s="102"/>
      <c r="I163" s="102"/>
      <c r="J163" s="103"/>
      <c r="K163" s="98"/>
    </row>
    <row r="164" spans="1:13" ht="15" customHeight="1" x14ac:dyDescent="0.3">
      <c r="A164" s="91" t="s">
        <v>186</v>
      </c>
      <c r="B164" s="92"/>
      <c r="C164" s="93"/>
      <c r="D164" s="93"/>
      <c r="E164" s="93"/>
      <c r="F164" s="93"/>
      <c r="G164" s="94"/>
      <c r="H164" s="95"/>
      <c r="I164" s="95"/>
      <c r="J164" s="95"/>
      <c r="K164" s="95"/>
    </row>
    <row r="165" spans="1:13" ht="30" customHeight="1" x14ac:dyDescent="0.3">
      <c r="A165" s="104">
        <f>+A162+1</f>
        <v>23</v>
      </c>
      <c r="B165" s="438" t="s">
        <v>187</v>
      </c>
      <c r="C165" s="439"/>
      <c r="D165" s="439"/>
      <c r="E165" s="439"/>
      <c r="F165" s="440"/>
      <c r="G165" s="174">
        <f>+SUM(J103:K108)</f>
        <v>0</v>
      </c>
      <c r="H165" s="97" t="s">
        <v>188</v>
      </c>
      <c r="I165" s="98"/>
      <c r="J165" s="99"/>
      <c r="K165" s="99"/>
    </row>
    <row r="166" spans="1:13" ht="15.75" customHeight="1" x14ac:dyDescent="0.3">
      <c r="A166" s="105">
        <f>+A165+1</f>
        <v>24</v>
      </c>
      <c r="B166" s="429" t="str">
        <f>"ADDITIONAL VEHICLE INSURANCE TAX ("&amp;TEXT(HLOOKUP($K$3,$AA$310:$AZ$315,6,FALSE),"0.0000%")&amp;")"</f>
        <v>ADDITIONAL VEHICLE INSURANCE TAX (0.4312%)</v>
      </c>
      <c r="C166" s="429"/>
      <c r="D166" s="429"/>
      <c r="E166" s="429"/>
      <c r="F166" s="429"/>
      <c r="G166" s="429"/>
      <c r="H166" s="430"/>
      <c r="I166" s="431">
        <f>+ROUND((HLOOKUP($K$3,$AA$310:$AZ$315,6,FALSE)*G165),2)</f>
        <v>0</v>
      </c>
      <c r="J166" s="414"/>
      <c r="K166" s="97" t="s">
        <v>259</v>
      </c>
      <c r="M166" s="197">
        <f>+_VT</f>
        <v>0</v>
      </c>
    </row>
    <row r="167" spans="1:13" s="10" customFormat="1" ht="13.5" customHeight="1" x14ac:dyDescent="0.3">
      <c r="A167" s="100"/>
      <c r="B167" s="106"/>
      <c r="C167" s="107"/>
      <c r="D167" s="107"/>
      <c r="E167" s="107"/>
      <c r="F167" s="107"/>
      <c r="G167" s="108"/>
      <c r="H167" s="102"/>
      <c r="I167" s="102"/>
      <c r="J167" s="103"/>
      <c r="K167" s="98"/>
    </row>
    <row r="168" spans="1:13" ht="15" customHeight="1" x14ac:dyDescent="0.3">
      <c r="A168" s="91" t="s">
        <v>189</v>
      </c>
      <c r="B168" s="92"/>
      <c r="C168" s="93"/>
      <c r="D168" s="93"/>
      <c r="E168" s="93"/>
      <c r="F168" s="93"/>
      <c r="G168" s="94"/>
      <c r="H168" s="95"/>
      <c r="I168" s="95"/>
      <c r="J168" s="95"/>
      <c r="K168" s="95"/>
    </row>
    <row r="169" spans="1:13" x14ac:dyDescent="0.3">
      <c r="A169" s="104">
        <f>+A166+1</f>
        <v>25</v>
      </c>
      <c r="B169" s="438" t="s">
        <v>190</v>
      </c>
      <c r="C169" s="439"/>
      <c r="D169" s="439"/>
      <c r="E169" s="439"/>
      <c r="F169" s="440"/>
      <c r="G169" s="174">
        <f>+J57</f>
        <v>0</v>
      </c>
      <c r="H169" s="97" t="s">
        <v>191</v>
      </c>
      <c r="I169" s="98"/>
      <c r="J169" s="99"/>
      <c r="K169" s="99"/>
    </row>
    <row r="170" spans="1:13" ht="15.75" customHeight="1" x14ac:dyDescent="0.3">
      <c r="A170" s="105">
        <f>+A169+1</f>
        <v>26</v>
      </c>
      <c r="B170" s="429" t="str">
        <f>"LIFE INSURANCE TAX ("&amp;TEXT(HLOOKUP($K$3,$AA$310:$AZ$315,3,FALSE),"0.00%")&amp;")"</f>
        <v>LIFE INSURANCE TAX (1.70%)</v>
      </c>
      <c r="C170" s="429"/>
      <c r="D170" s="429"/>
      <c r="E170" s="429"/>
      <c r="F170" s="429"/>
      <c r="G170" s="429"/>
      <c r="H170" s="430"/>
      <c r="I170" s="431">
        <f>+ROUND((HLOOKUP($K$3,$AA$310:$AZ$315,3,FALSE)*G169),2)</f>
        <v>0</v>
      </c>
      <c r="J170" s="414"/>
      <c r="K170" s="97" t="s">
        <v>192</v>
      </c>
    </row>
    <row r="171" spans="1:13" s="10" customFormat="1" ht="13.5" customHeight="1" x14ac:dyDescent="0.3">
      <c r="A171" s="100"/>
      <c r="B171" s="106"/>
      <c r="C171" s="107"/>
      <c r="D171" s="107"/>
      <c r="E171" s="107"/>
      <c r="F171" s="107"/>
      <c r="G171" s="108"/>
      <c r="H171" s="102"/>
      <c r="I171" s="102"/>
      <c r="J171" s="103"/>
      <c r="K171" s="98"/>
    </row>
    <row r="172" spans="1:13" ht="15" customHeight="1" x14ac:dyDescent="0.3">
      <c r="A172" s="91" t="s">
        <v>193</v>
      </c>
      <c r="B172" s="92"/>
      <c r="C172" s="93"/>
      <c r="D172" s="93"/>
      <c r="E172" s="93"/>
      <c r="F172" s="93"/>
      <c r="G172" s="94"/>
      <c r="H172" s="95"/>
      <c r="I172" s="95"/>
      <c r="J172" s="95"/>
      <c r="K172" s="95"/>
    </row>
    <row r="173" spans="1:13" x14ac:dyDescent="0.3">
      <c r="A173" s="104">
        <f>+A170+1</f>
        <v>27</v>
      </c>
      <c r="B173" s="438" t="s">
        <v>194</v>
      </c>
      <c r="C173" s="439"/>
      <c r="D173" s="439"/>
      <c r="E173" s="439"/>
      <c r="F173" s="440"/>
      <c r="G173" s="174">
        <f>+J74</f>
        <v>0</v>
      </c>
      <c r="H173" s="97" t="s">
        <v>195</v>
      </c>
      <c r="I173" s="98"/>
      <c r="J173" s="99"/>
      <c r="K173" s="99"/>
    </row>
    <row r="174" spans="1:13" ht="15.75" customHeight="1" x14ac:dyDescent="0.3">
      <c r="A174" s="105">
        <f>+A173+1</f>
        <v>28</v>
      </c>
      <c r="B174" s="429" t="str">
        <f>"HEALTH INSURANCE TAX ("&amp;TEXT(HLOOKUP($K$3,$AA$310:$AZ$315,2,FALSE),"0.00%")&amp;")"</f>
        <v>HEALTH INSURANCE TAX (2.00%)</v>
      </c>
      <c r="C174" s="429"/>
      <c r="D174" s="429"/>
      <c r="E174" s="429"/>
      <c r="F174" s="429"/>
      <c r="G174" s="429"/>
      <c r="H174" s="430"/>
      <c r="I174" s="431">
        <f>+ROUND((HLOOKUP($K$3,$AA$310:$AZ$315,2,FALSE)*G173),2)</f>
        <v>0</v>
      </c>
      <c r="J174" s="414"/>
      <c r="K174" s="97" t="s">
        <v>196</v>
      </c>
    </row>
    <row r="175" spans="1:13" ht="15.75" customHeight="1" thickBot="1" x14ac:dyDescent="0.35">
      <c r="A175" s="100"/>
      <c r="B175" s="172"/>
      <c r="C175" s="172"/>
      <c r="D175" s="172"/>
      <c r="E175" s="172"/>
      <c r="F175" s="172"/>
      <c r="G175" s="172"/>
      <c r="H175" s="109"/>
      <c r="I175" s="110"/>
      <c r="J175" s="111"/>
      <c r="K175" s="98"/>
    </row>
    <row r="176" spans="1:13" x14ac:dyDescent="0.3">
      <c r="A176" s="364">
        <f>+A174+1</f>
        <v>29</v>
      </c>
      <c r="B176" s="354" t="str">
        <f>"TOTAL GROSS PREMIUM TAX (Sum of Lines "&amp;A153&amp;", "&amp;A162&amp;", "&amp;A166&amp;", "&amp;A170&amp;", and "&amp;A174&amp;")"</f>
        <v>TOTAL GROSS PREMIUM TAX (Sum of Lines 20, 22, 24, 26, and 28)</v>
      </c>
      <c r="C176" s="371"/>
      <c r="D176" s="371"/>
      <c r="E176" s="371"/>
      <c r="F176" s="371"/>
      <c r="G176" s="371"/>
      <c r="H176" s="112"/>
      <c r="I176" s="366">
        <f>+I174+I170+I166+I162+I153</f>
        <v>0</v>
      </c>
      <c r="J176" s="367"/>
      <c r="K176" s="370"/>
    </row>
    <row r="177" spans="1:11" ht="14.25" customHeight="1" thickBot="1" x14ac:dyDescent="0.35">
      <c r="A177" s="365"/>
      <c r="B177" s="171"/>
      <c r="C177" s="171"/>
      <c r="D177" s="171"/>
      <c r="E177" s="171"/>
      <c r="F177" s="171"/>
      <c r="G177" s="171"/>
      <c r="H177" s="113" t="s">
        <v>197</v>
      </c>
      <c r="I177" s="368"/>
      <c r="J177" s="369"/>
      <c r="K177" s="365"/>
    </row>
    <row r="178" spans="1:11" ht="16.5" customHeight="1" x14ac:dyDescent="0.3"/>
    <row r="179" spans="1:11" ht="14.25" customHeight="1" x14ac:dyDescent="0.3">
      <c r="A179" s="5" t="s">
        <v>198</v>
      </c>
      <c r="B179" s="114"/>
      <c r="C179" s="115"/>
      <c r="D179" s="115"/>
      <c r="E179" s="115"/>
      <c r="F179" s="115"/>
      <c r="G179" s="116"/>
      <c r="H179" s="115"/>
      <c r="I179" s="115"/>
      <c r="J179" s="115"/>
      <c r="K179" s="115"/>
    </row>
    <row r="180" spans="1:11" s="117" customFormat="1" ht="14.25" customHeight="1" x14ac:dyDescent="0.3">
      <c r="A180" s="354" t="s">
        <v>199</v>
      </c>
      <c r="B180" s="355"/>
      <c r="C180" s="355"/>
      <c r="D180" s="355"/>
      <c r="E180" s="355"/>
      <c r="F180" s="355"/>
      <c r="G180" s="355"/>
      <c r="H180" s="355"/>
      <c r="I180" s="355"/>
      <c r="J180" s="355"/>
      <c r="K180" s="355"/>
    </row>
    <row r="181" spans="1:11" s="117" customFormat="1" ht="14.25" customHeight="1" x14ac:dyDescent="0.3">
      <c r="A181" s="249" t="s">
        <v>200</v>
      </c>
      <c r="B181" s="453" t="s">
        <v>201</v>
      </c>
      <c r="C181" s="454"/>
      <c r="D181" s="454"/>
      <c r="E181" s="454"/>
      <c r="F181" s="454"/>
      <c r="G181" s="454"/>
      <c r="H181" s="454"/>
      <c r="I181" s="454"/>
      <c r="J181" s="118"/>
      <c r="K181" s="97" t="s">
        <v>202</v>
      </c>
    </row>
    <row r="182" spans="1:11" s="117" customFormat="1" ht="14.25" customHeight="1" x14ac:dyDescent="0.3">
      <c r="A182" s="249" t="s">
        <v>203</v>
      </c>
      <c r="B182" s="401" t="s">
        <v>204</v>
      </c>
      <c r="C182" s="444"/>
      <c r="D182" s="444"/>
      <c r="E182" s="444"/>
      <c r="F182" s="444"/>
      <c r="G182" s="444"/>
      <c r="H182" s="444"/>
      <c r="I182" s="444"/>
      <c r="J182" s="118"/>
      <c r="K182" s="97" t="s">
        <v>205</v>
      </c>
    </row>
    <row r="183" spans="1:11" s="117" customFormat="1" ht="14.25" customHeight="1" x14ac:dyDescent="0.3">
      <c r="A183" s="249" t="s">
        <v>206</v>
      </c>
      <c r="B183" s="401" t="s">
        <v>207</v>
      </c>
      <c r="C183" s="444"/>
      <c r="D183" s="444"/>
      <c r="E183" s="444"/>
      <c r="F183" s="444"/>
      <c r="G183" s="444"/>
      <c r="H183" s="444"/>
      <c r="I183" s="444"/>
      <c r="J183" s="118"/>
      <c r="K183" s="97" t="s">
        <v>208</v>
      </c>
    </row>
    <row r="184" spans="1:11" s="117" customFormat="1" ht="14.25" customHeight="1" x14ac:dyDescent="0.3">
      <c r="A184" s="249" t="s">
        <v>209</v>
      </c>
      <c r="B184" s="401" t="s">
        <v>210</v>
      </c>
      <c r="C184" s="444"/>
      <c r="D184" s="444"/>
      <c r="E184" s="444"/>
      <c r="F184" s="444"/>
      <c r="G184" s="444"/>
      <c r="H184" s="444"/>
      <c r="I184" s="444"/>
      <c r="J184" s="118"/>
      <c r="K184" s="97" t="s">
        <v>211</v>
      </c>
    </row>
    <row r="185" spans="1:11" s="117" customFormat="1" ht="14.25" customHeight="1" x14ac:dyDescent="0.3">
      <c r="A185" s="249" t="str">
        <f>IF($A$14="AZ","","e. ")</f>
        <v xml:space="preserve">e. </v>
      </c>
      <c r="B185" s="401" t="str">
        <f>IF($A$14="AZ","","The form for calculating retaliation (Form E-RT) was understandable and easy to complete.")</f>
        <v>The form for calculating retaliation (Form E-RT) was understandable and easy to complete.</v>
      </c>
      <c r="C185" s="444"/>
      <c r="D185" s="444"/>
      <c r="E185" s="444"/>
      <c r="F185" s="444"/>
      <c r="G185" s="444"/>
      <c r="H185" s="444"/>
      <c r="I185" s="444"/>
      <c r="J185" s="118"/>
      <c r="K185" s="97" t="s">
        <v>212</v>
      </c>
    </row>
    <row r="186" spans="1:11" s="117" customFormat="1" ht="14.25" customHeight="1" x14ac:dyDescent="0.3">
      <c r="A186" s="249" t="str">
        <f>IF($A$14="AZ","","f. ")</f>
        <v xml:space="preserve">f. </v>
      </c>
      <c r="B186" s="401" t="str">
        <f>IF($A$14="AZ","","The Arizona Retaliation Guide helped me complete Form E-RT.")</f>
        <v>The Arizona Retaliation Guide helped me complete Form E-RT.</v>
      </c>
      <c r="C186" s="444"/>
      <c r="D186" s="444"/>
      <c r="E186" s="444"/>
      <c r="F186" s="444"/>
      <c r="G186" s="444"/>
      <c r="H186" s="444"/>
      <c r="I186" s="444"/>
      <c r="J186" s="118"/>
      <c r="K186" s="97" t="s">
        <v>213</v>
      </c>
    </row>
    <row r="187" spans="1:11" s="117" customFormat="1" ht="14.25" customHeight="1" x14ac:dyDescent="0.3">
      <c r="A187" s="249" t="s">
        <v>365</v>
      </c>
      <c r="B187" s="401" t="s">
        <v>354</v>
      </c>
      <c r="C187" s="444"/>
      <c r="D187" s="444"/>
      <c r="E187" s="444"/>
      <c r="F187" s="444"/>
      <c r="G187" s="444"/>
      <c r="H187" s="444"/>
      <c r="I187" s="444"/>
      <c r="J187" s="118"/>
      <c r="K187" s="97" t="s">
        <v>353</v>
      </c>
    </row>
    <row r="188" spans="1:11" ht="13.5" customHeight="1" x14ac:dyDescent="0.3"/>
    <row r="189" spans="1:11" ht="16.5" customHeight="1" x14ac:dyDescent="0.3">
      <c r="A189" s="250" t="s">
        <v>214</v>
      </c>
      <c r="B189" s="119"/>
      <c r="C189" s="120"/>
      <c r="D189" s="120"/>
      <c r="E189" s="120"/>
      <c r="F189" s="120"/>
      <c r="G189" s="121"/>
      <c r="H189" s="120"/>
      <c r="I189" s="120"/>
      <c r="J189" s="120"/>
      <c r="K189" s="120"/>
    </row>
    <row r="190" spans="1:11" ht="175.2" customHeight="1" x14ac:dyDescent="0.3">
      <c r="A190" s="351"/>
      <c r="B190" s="352"/>
      <c r="C190" s="352"/>
      <c r="D190" s="352"/>
      <c r="E190" s="352"/>
      <c r="F190" s="352"/>
      <c r="G190" s="352"/>
      <c r="H190" s="352"/>
      <c r="I190" s="352"/>
      <c r="J190" s="352"/>
      <c r="K190" s="353"/>
    </row>
    <row r="191" spans="1:11" ht="6.75" customHeight="1" x14ac:dyDescent="0.3"/>
    <row r="192" spans="1:11" ht="15" customHeight="1" x14ac:dyDescent="0.3"/>
    <row r="193" spans="7:23" ht="15" customHeight="1" x14ac:dyDescent="0.3"/>
    <row r="194" spans="7:23" ht="15" customHeight="1" x14ac:dyDescent="0.3"/>
    <row r="195" spans="7:23" ht="15" customHeight="1" x14ac:dyDescent="0.3"/>
    <row r="196" spans="7:23" ht="15" customHeight="1" x14ac:dyDescent="0.3"/>
    <row r="197" spans="7:23" ht="15" customHeight="1" x14ac:dyDescent="0.3"/>
    <row r="198" spans="7:23" ht="15" customHeight="1" x14ac:dyDescent="0.3">
      <c r="G198" s="2"/>
    </row>
    <row r="199" spans="7:23" ht="15" customHeight="1" x14ac:dyDescent="0.3">
      <c r="G199" s="2"/>
    </row>
    <row r="200" spans="7:23" ht="15" customHeight="1" x14ac:dyDescent="0.3">
      <c r="G200" s="2"/>
    </row>
    <row r="201" spans="7:23" ht="15" customHeight="1" x14ac:dyDescent="0.3">
      <c r="G201" s="2"/>
    </row>
    <row r="202" spans="7:23" ht="15" customHeight="1" x14ac:dyDescent="0.3">
      <c r="G202" s="2"/>
    </row>
    <row r="203" spans="7:23" ht="15" customHeight="1" x14ac:dyDescent="0.3">
      <c r="G203" s="2"/>
    </row>
    <row r="204" spans="7:23" ht="15" customHeight="1" x14ac:dyDescent="0.3">
      <c r="G204" s="2"/>
      <c r="S204" s="99" t="s">
        <v>215</v>
      </c>
      <c r="T204" s="99"/>
      <c r="U204" s="99"/>
      <c r="V204" s="99"/>
      <c r="W204" s="99"/>
    </row>
    <row r="205" spans="7:23" x14ac:dyDescent="0.3">
      <c r="G205" s="2"/>
      <c r="S205" s="2" t="s">
        <v>167</v>
      </c>
      <c r="T205" s="99"/>
      <c r="U205" s="99"/>
      <c r="V205" s="99"/>
      <c r="W205" s="99"/>
    </row>
    <row r="206" spans="7:23" x14ac:dyDescent="0.3">
      <c r="G206" s="2"/>
      <c r="S206" s="2" t="s">
        <v>216</v>
      </c>
      <c r="T206" s="99"/>
      <c r="U206" s="99"/>
      <c r="V206" s="99"/>
      <c r="W206" s="99"/>
    </row>
    <row r="207" spans="7:23" x14ac:dyDescent="0.3">
      <c r="G207" s="2"/>
      <c r="S207" s="2" t="s">
        <v>217</v>
      </c>
      <c r="T207" s="99"/>
      <c r="U207" s="99"/>
      <c r="V207" s="99"/>
      <c r="W207" s="99"/>
    </row>
    <row r="208" spans="7:23" x14ac:dyDescent="0.3">
      <c r="G208" s="2"/>
      <c r="S208" s="2" t="s">
        <v>218</v>
      </c>
      <c r="T208" s="99"/>
      <c r="U208" s="99"/>
      <c r="V208" s="99"/>
      <c r="W208" s="99"/>
    </row>
    <row r="209" spans="7:23" x14ac:dyDescent="0.3">
      <c r="G209" s="2"/>
      <c r="S209" s="2" t="s">
        <v>219</v>
      </c>
      <c r="T209" s="99"/>
      <c r="U209" s="99"/>
      <c r="V209" s="99"/>
      <c r="W209" s="99"/>
    </row>
    <row r="210" spans="7:23" x14ac:dyDescent="0.3">
      <c r="G210" s="2"/>
      <c r="S210" s="2" t="s">
        <v>220</v>
      </c>
      <c r="T210" s="99"/>
      <c r="U210" s="99"/>
      <c r="V210" s="99"/>
      <c r="W210" s="99"/>
    </row>
    <row r="211" spans="7:23" x14ac:dyDescent="0.3">
      <c r="G211" s="2"/>
      <c r="S211" s="2" t="s">
        <v>221</v>
      </c>
      <c r="T211" s="99"/>
      <c r="U211" s="99"/>
      <c r="V211" s="99"/>
      <c r="W211" s="99"/>
    </row>
    <row r="212" spans="7:23" x14ac:dyDescent="0.3">
      <c r="G212" s="2"/>
      <c r="S212" s="2" t="s">
        <v>222</v>
      </c>
      <c r="T212" s="99"/>
      <c r="U212" s="99"/>
      <c r="V212" s="99"/>
      <c r="W212" s="99"/>
    </row>
    <row r="213" spans="7:23" x14ac:dyDescent="0.3">
      <c r="G213" s="2"/>
      <c r="S213" s="2" t="s">
        <v>223</v>
      </c>
      <c r="T213" s="99"/>
      <c r="U213" s="99"/>
      <c r="V213" s="99"/>
      <c r="W213" s="99"/>
    </row>
    <row r="214" spans="7:23" x14ac:dyDescent="0.3">
      <c r="G214" s="2"/>
      <c r="S214" s="2" t="s">
        <v>224</v>
      </c>
      <c r="T214" s="99"/>
      <c r="U214" s="99"/>
      <c r="V214" s="99"/>
      <c r="W214" s="99"/>
    </row>
    <row r="215" spans="7:23" x14ac:dyDescent="0.3">
      <c r="G215" s="2"/>
      <c r="S215" s="2" t="s">
        <v>225</v>
      </c>
      <c r="T215" s="99"/>
      <c r="U215" s="99"/>
      <c r="V215" s="99"/>
      <c r="W215" s="99"/>
    </row>
    <row r="216" spans="7:23" x14ac:dyDescent="0.3">
      <c r="G216" s="2"/>
      <c r="S216" s="2" t="s">
        <v>226</v>
      </c>
      <c r="T216" s="99"/>
      <c r="U216" s="99"/>
      <c r="V216" s="99"/>
      <c r="W216" s="99"/>
    </row>
    <row r="217" spans="7:23" x14ac:dyDescent="0.3">
      <c r="G217" s="2"/>
      <c r="S217" s="2" t="s">
        <v>227</v>
      </c>
      <c r="T217" s="99"/>
      <c r="U217" s="99"/>
      <c r="V217" s="99"/>
      <c r="W217" s="99"/>
    </row>
    <row r="218" spans="7:23" x14ac:dyDescent="0.3">
      <c r="G218" s="2"/>
      <c r="S218" s="2" t="s">
        <v>228</v>
      </c>
      <c r="T218" s="99"/>
      <c r="U218" s="99"/>
      <c r="V218" s="99"/>
      <c r="W218" s="99"/>
    </row>
    <row r="219" spans="7:23" x14ac:dyDescent="0.3">
      <c r="G219" s="2"/>
      <c r="S219" s="2" t="s">
        <v>229</v>
      </c>
      <c r="T219" s="99"/>
      <c r="U219" s="99"/>
      <c r="V219" s="99"/>
      <c r="W219" s="99"/>
    </row>
    <row r="220" spans="7:23" x14ac:dyDescent="0.3">
      <c r="G220" s="2"/>
      <c r="S220" s="2" t="s">
        <v>230</v>
      </c>
      <c r="T220" s="99"/>
      <c r="U220" s="99"/>
      <c r="V220" s="99"/>
      <c r="W220" s="99"/>
    </row>
    <row r="221" spans="7:23" x14ac:dyDescent="0.3">
      <c r="G221" s="2"/>
      <c r="S221" s="2" t="s">
        <v>231</v>
      </c>
      <c r="T221" s="99"/>
      <c r="U221" s="99"/>
      <c r="V221" s="99"/>
      <c r="W221" s="99"/>
    </row>
    <row r="222" spans="7:23" x14ac:dyDescent="0.3">
      <c r="G222" s="2"/>
      <c r="S222" s="2" t="s">
        <v>232</v>
      </c>
      <c r="T222" s="99"/>
      <c r="U222" s="99"/>
      <c r="V222" s="99"/>
      <c r="W222" s="99"/>
    </row>
    <row r="223" spans="7:23" x14ac:dyDescent="0.3">
      <c r="G223" s="2"/>
      <c r="S223" s="2" t="s">
        <v>233</v>
      </c>
      <c r="T223" s="99"/>
      <c r="U223" s="99"/>
      <c r="V223" s="99"/>
      <c r="W223" s="99"/>
    </row>
    <row r="224" spans="7:23" x14ac:dyDescent="0.3">
      <c r="G224" s="2"/>
      <c r="S224" s="2" t="s">
        <v>234</v>
      </c>
      <c r="T224" s="99"/>
      <c r="U224" s="99"/>
      <c r="V224" s="99"/>
      <c r="W224" s="99"/>
    </row>
    <row r="225" spans="7:23" x14ac:dyDescent="0.3">
      <c r="G225" s="2"/>
      <c r="S225" s="2" t="s">
        <v>235</v>
      </c>
      <c r="T225" s="99"/>
      <c r="U225" s="99"/>
      <c r="V225" s="99"/>
      <c r="W225" s="99"/>
    </row>
    <row r="226" spans="7:23" x14ac:dyDescent="0.3">
      <c r="G226" s="2"/>
      <c r="S226" s="2" t="s">
        <v>236</v>
      </c>
      <c r="T226" s="99"/>
      <c r="U226" s="99"/>
      <c r="V226" s="99"/>
      <c r="W226" s="99"/>
    </row>
    <row r="227" spans="7:23" x14ac:dyDescent="0.3">
      <c r="G227" s="2"/>
      <c r="S227" s="2" t="s">
        <v>237</v>
      </c>
      <c r="T227" s="99"/>
      <c r="U227" s="99"/>
      <c r="V227" s="99"/>
      <c r="W227" s="99"/>
    </row>
    <row r="228" spans="7:23" x14ac:dyDescent="0.3">
      <c r="G228" s="2"/>
      <c r="S228" s="2" t="s">
        <v>238</v>
      </c>
      <c r="T228" s="99"/>
      <c r="U228" s="99"/>
      <c r="V228" s="99"/>
      <c r="W228" s="99"/>
    </row>
    <row r="229" spans="7:23" x14ac:dyDescent="0.3">
      <c r="G229" s="2"/>
      <c r="S229" s="2" t="s">
        <v>239</v>
      </c>
      <c r="T229" s="99"/>
      <c r="U229" s="99"/>
      <c r="V229" s="99"/>
      <c r="W229" s="99"/>
    </row>
    <row r="230" spans="7:23" x14ac:dyDescent="0.3">
      <c r="G230" s="2"/>
      <c r="S230" s="2" t="s">
        <v>240</v>
      </c>
      <c r="T230" s="99"/>
      <c r="U230" s="99"/>
      <c r="V230" s="99"/>
      <c r="W230" s="99"/>
    </row>
    <row r="231" spans="7:23" x14ac:dyDescent="0.3">
      <c r="G231" s="2"/>
      <c r="S231" s="2" t="s">
        <v>241</v>
      </c>
      <c r="T231" s="99"/>
      <c r="U231" s="99"/>
      <c r="V231" s="99"/>
      <c r="W231" s="99"/>
    </row>
    <row r="232" spans="7:23" x14ac:dyDescent="0.3">
      <c r="G232" s="2"/>
      <c r="S232" s="2" t="s">
        <v>242</v>
      </c>
      <c r="T232" s="99"/>
      <c r="U232" s="99"/>
      <c r="V232" s="99"/>
      <c r="W232" s="99"/>
    </row>
    <row r="233" spans="7:23" x14ac:dyDescent="0.3">
      <c r="G233" s="2"/>
      <c r="S233" s="2" t="s">
        <v>243</v>
      </c>
      <c r="T233" s="99"/>
      <c r="U233" s="99"/>
      <c r="V233" s="99"/>
      <c r="W233" s="99"/>
    </row>
    <row r="234" spans="7:23" x14ac:dyDescent="0.3">
      <c r="G234" s="2"/>
      <c r="S234" s="2" t="s">
        <v>244</v>
      </c>
      <c r="T234" s="99"/>
      <c r="U234" s="99"/>
      <c r="V234" s="99"/>
      <c r="W234" s="99"/>
    </row>
    <row r="235" spans="7:23" x14ac:dyDescent="0.3">
      <c r="G235" s="2"/>
      <c r="S235" s="2" t="s">
        <v>245</v>
      </c>
      <c r="T235" s="99"/>
      <c r="U235" s="99"/>
      <c r="V235" s="99"/>
      <c r="W235" s="99"/>
    </row>
    <row r="236" spans="7:23" x14ac:dyDescent="0.3">
      <c r="G236" s="2"/>
      <c r="S236" s="2" t="s">
        <v>246</v>
      </c>
      <c r="T236" s="99"/>
      <c r="U236" s="99"/>
      <c r="V236" s="99"/>
      <c r="W236" s="99"/>
    </row>
    <row r="237" spans="7:23" x14ac:dyDescent="0.3">
      <c r="G237" s="2"/>
      <c r="S237" s="2" t="s">
        <v>247</v>
      </c>
      <c r="T237" s="99"/>
      <c r="U237" s="99"/>
      <c r="V237" s="99"/>
      <c r="W237" s="99"/>
    </row>
    <row r="238" spans="7:23" x14ac:dyDescent="0.3">
      <c r="G238" s="2"/>
      <c r="S238" s="2" t="s">
        <v>248</v>
      </c>
      <c r="T238" s="99"/>
      <c r="U238" s="99"/>
      <c r="V238" s="99"/>
      <c r="W238" s="99"/>
    </row>
    <row r="239" spans="7:23" x14ac:dyDescent="0.3">
      <c r="G239" s="2"/>
      <c r="S239" s="2" t="s">
        <v>249</v>
      </c>
      <c r="T239" s="99"/>
      <c r="U239" s="99"/>
      <c r="V239" s="99"/>
      <c r="W239" s="99"/>
    </row>
    <row r="240" spans="7:23" x14ac:dyDescent="0.3">
      <c r="G240" s="2"/>
      <c r="S240" s="2" t="s">
        <v>250</v>
      </c>
      <c r="T240" s="99"/>
      <c r="U240" s="99"/>
      <c r="V240" s="99"/>
      <c r="W240" s="99"/>
    </row>
    <row r="241" spans="7:23" x14ac:dyDescent="0.3">
      <c r="G241" s="2"/>
      <c r="S241" s="2" t="s">
        <v>251</v>
      </c>
      <c r="T241" s="99"/>
      <c r="U241" s="99"/>
      <c r="V241" s="99"/>
      <c r="W241" s="99"/>
    </row>
    <row r="242" spans="7:23" x14ac:dyDescent="0.3">
      <c r="G242" s="2"/>
      <c r="S242" s="2" t="s">
        <v>252</v>
      </c>
      <c r="T242" s="99"/>
      <c r="U242" s="99"/>
      <c r="V242" s="99"/>
      <c r="W242" s="99"/>
    </row>
    <row r="243" spans="7:23" x14ac:dyDescent="0.3">
      <c r="G243" s="2"/>
      <c r="S243" s="2" t="s">
        <v>253</v>
      </c>
      <c r="T243" s="99"/>
      <c r="U243" s="99"/>
      <c r="V243" s="99"/>
      <c r="W243" s="99"/>
    </row>
    <row r="244" spans="7:23" x14ac:dyDescent="0.3">
      <c r="G244" s="2"/>
      <c r="S244" s="2" t="s">
        <v>254</v>
      </c>
      <c r="T244" s="99"/>
      <c r="U244" s="99"/>
      <c r="V244" s="99"/>
      <c r="W244" s="99"/>
    </row>
    <row r="245" spans="7:23" x14ac:dyDescent="0.3">
      <c r="G245" s="2"/>
      <c r="S245" s="2" t="s">
        <v>255</v>
      </c>
      <c r="T245" s="99"/>
      <c r="U245" s="99"/>
      <c r="V245" s="99"/>
      <c r="W245" s="99"/>
    </row>
    <row r="246" spans="7:23" x14ac:dyDescent="0.3">
      <c r="G246" s="2"/>
      <c r="S246" s="2" t="s">
        <v>256</v>
      </c>
      <c r="T246" s="99"/>
      <c r="U246" s="99"/>
      <c r="V246" s="99"/>
      <c r="W246" s="99"/>
    </row>
    <row r="247" spans="7:23" x14ac:dyDescent="0.3">
      <c r="G247" s="2"/>
      <c r="S247" s="2" t="s">
        <v>257</v>
      </c>
      <c r="T247" s="99"/>
      <c r="U247" s="99"/>
      <c r="V247" s="99"/>
      <c r="W247" s="99"/>
    </row>
    <row r="248" spans="7:23" x14ac:dyDescent="0.3">
      <c r="G248" s="2"/>
      <c r="S248" s="2" t="s">
        <v>258</v>
      </c>
      <c r="T248" s="99"/>
      <c r="U248" s="99"/>
      <c r="V248" s="99"/>
      <c r="W248" s="99"/>
    </row>
    <row r="249" spans="7:23" x14ac:dyDescent="0.3">
      <c r="G249" s="2"/>
      <c r="S249" s="2" t="s">
        <v>259</v>
      </c>
      <c r="T249" s="99"/>
      <c r="U249" s="99"/>
      <c r="V249" s="99"/>
      <c r="W249" s="99"/>
    </row>
    <row r="250" spans="7:23" x14ac:dyDescent="0.3">
      <c r="G250" s="2"/>
      <c r="S250" s="2" t="s">
        <v>260</v>
      </c>
      <c r="T250" s="99"/>
      <c r="U250" s="99"/>
      <c r="V250" s="99"/>
      <c r="W250" s="99"/>
    </row>
    <row r="251" spans="7:23" x14ac:dyDescent="0.3">
      <c r="G251" s="2"/>
      <c r="S251" s="2" t="s">
        <v>261</v>
      </c>
      <c r="T251" s="99"/>
      <c r="U251" s="99"/>
      <c r="V251" s="99"/>
      <c r="W251" s="99"/>
    </row>
    <row r="252" spans="7:23" x14ac:dyDescent="0.3">
      <c r="G252" s="2"/>
      <c r="S252" s="2" t="s">
        <v>262</v>
      </c>
      <c r="T252" s="99"/>
      <c r="U252" s="99"/>
      <c r="V252" s="99"/>
      <c r="W252" s="99"/>
    </row>
    <row r="253" spans="7:23" x14ac:dyDescent="0.3">
      <c r="G253" s="2"/>
      <c r="S253" s="2" t="s">
        <v>263</v>
      </c>
      <c r="T253" s="99"/>
      <c r="U253" s="99"/>
      <c r="V253" s="99"/>
      <c r="W253" s="99"/>
    </row>
    <row r="254" spans="7:23" x14ac:dyDescent="0.3">
      <c r="G254" s="2"/>
      <c r="S254" s="2" t="s">
        <v>264</v>
      </c>
      <c r="T254" s="99"/>
      <c r="U254" s="99"/>
      <c r="V254" s="99"/>
      <c r="W254" s="99"/>
    </row>
    <row r="255" spans="7:23" x14ac:dyDescent="0.3">
      <c r="G255" s="2"/>
      <c r="S255" s="2" t="s">
        <v>265</v>
      </c>
      <c r="T255" s="99"/>
      <c r="U255" s="99"/>
      <c r="V255" s="99"/>
      <c r="W255" s="99"/>
    </row>
    <row r="256" spans="7:23" x14ac:dyDescent="0.3">
      <c r="G256" s="2"/>
      <c r="S256" s="99"/>
      <c r="T256" s="262" t="s">
        <v>376</v>
      </c>
      <c r="U256" s="99"/>
      <c r="V256" s="99"/>
      <c r="W256" s="99"/>
    </row>
    <row r="257" spans="7:23" ht="20.399999999999999" x14ac:dyDescent="0.35">
      <c r="G257" s="2"/>
      <c r="S257" s="99"/>
      <c r="T257" s="192" t="s">
        <v>266</v>
      </c>
      <c r="U257" s="192" t="s">
        <v>267</v>
      </c>
      <c r="V257" s="192" t="s">
        <v>268</v>
      </c>
      <c r="W257" s="192" t="s">
        <v>269</v>
      </c>
    </row>
    <row r="258" spans="7:23" ht="81.599999999999994" x14ac:dyDescent="0.35">
      <c r="G258" s="2"/>
      <c r="S258" s="99"/>
      <c r="T258" s="193" t="s">
        <v>218</v>
      </c>
      <c r="U258" s="193" t="s">
        <v>270</v>
      </c>
      <c r="V258" s="99">
        <v>58</v>
      </c>
      <c r="W258" s="99">
        <v>28</v>
      </c>
    </row>
    <row r="259" spans="7:23" ht="142.80000000000001" x14ac:dyDescent="0.35">
      <c r="G259" s="2"/>
      <c r="S259" s="99"/>
      <c r="T259" s="193" t="s">
        <v>271</v>
      </c>
      <c r="U259" s="193" t="s">
        <v>272</v>
      </c>
      <c r="V259" s="99">
        <v>0</v>
      </c>
      <c r="W259" s="99">
        <v>28</v>
      </c>
    </row>
    <row r="260" spans="7:23" ht="122.4" x14ac:dyDescent="0.35">
      <c r="G260" s="2"/>
      <c r="S260" s="99"/>
      <c r="T260" s="193" t="s">
        <v>273</v>
      </c>
      <c r="U260" s="193" t="s">
        <v>274</v>
      </c>
      <c r="V260" s="99">
        <v>0</v>
      </c>
      <c r="W260" s="99">
        <v>28</v>
      </c>
    </row>
    <row r="261" spans="7:23" ht="122.4" x14ac:dyDescent="0.35">
      <c r="G261" s="2"/>
      <c r="S261" s="99"/>
      <c r="T261" s="193" t="s">
        <v>219</v>
      </c>
      <c r="U261" s="193" t="s">
        <v>275</v>
      </c>
      <c r="V261" s="122">
        <v>0</v>
      </c>
      <c r="W261" s="99">
        <v>0</v>
      </c>
    </row>
    <row r="262" spans="7:23" ht="102" x14ac:dyDescent="0.35">
      <c r="G262" s="2"/>
      <c r="S262" s="99"/>
      <c r="T262" s="193" t="s">
        <v>276</v>
      </c>
      <c r="U262" s="193" t="s">
        <v>277</v>
      </c>
      <c r="V262" s="122">
        <v>0</v>
      </c>
      <c r="W262" s="99">
        <v>0</v>
      </c>
    </row>
    <row r="263" spans="7:23" ht="142.80000000000001" x14ac:dyDescent="0.35">
      <c r="G263" s="2"/>
      <c r="S263" s="99"/>
      <c r="T263" s="193" t="s">
        <v>278</v>
      </c>
      <c r="U263" s="193" t="s">
        <v>279</v>
      </c>
      <c r="V263" s="122">
        <v>0</v>
      </c>
      <c r="W263" s="99">
        <v>40</v>
      </c>
    </row>
    <row r="264" spans="7:23" ht="81.599999999999994" x14ac:dyDescent="0.35">
      <c r="G264" s="2"/>
      <c r="S264" s="99"/>
      <c r="T264" s="193" t="s">
        <v>280</v>
      </c>
      <c r="U264" s="193" t="s">
        <v>281</v>
      </c>
      <c r="V264" s="122">
        <v>58</v>
      </c>
      <c r="W264" s="99">
        <v>28</v>
      </c>
    </row>
    <row r="265" spans="7:23" ht="81.599999999999994" x14ac:dyDescent="0.35">
      <c r="G265" s="2"/>
      <c r="S265" s="99"/>
      <c r="T265" s="193" t="s">
        <v>282</v>
      </c>
      <c r="U265" s="193" t="s">
        <v>283</v>
      </c>
      <c r="V265" s="122">
        <v>58</v>
      </c>
      <c r="W265" s="99">
        <v>28</v>
      </c>
    </row>
    <row r="266" spans="7:23" ht="122.4" x14ac:dyDescent="0.35">
      <c r="G266" s="2"/>
      <c r="S266" s="99"/>
      <c r="T266" s="193" t="s">
        <v>284</v>
      </c>
      <c r="U266" s="193" t="s">
        <v>285</v>
      </c>
      <c r="V266" s="122">
        <v>54</v>
      </c>
      <c r="W266" s="99">
        <v>28</v>
      </c>
    </row>
    <row r="267" spans="7:23" ht="163.19999999999999" x14ac:dyDescent="0.35">
      <c r="G267" s="2"/>
      <c r="O267" s="2">
        <v>0</v>
      </c>
      <c r="S267" s="99"/>
      <c r="T267" s="193" t="s">
        <v>286</v>
      </c>
      <c r="U267" s="193" t="s">
        <v>287</v>
      </c>
      <c r="V267" s="122">
        <v>63</v>
      </c>
      <c r="W267" s="99">
        <v>28</v>
      </c>
    </row>
    <row r="268" spans="7:23" ht="102" x14ac:dyDescent="0.35">
      <c r="G268" s="2"/>
      <c r="S268" s="99"/>
      <c r="T268" s="193" t="s">
        <v>288</v>
      </c>
      <c r="U268" s="193" t="s">
        <v>289</v>
      </c>
      <c r="V268" s="122">
        <v>58</v>
      </c>
      <c r="W268" s="99">
        <v>28</v>
      </c>
    </row>
    <row r="269" spans="7:23" ht="61.2" x14ac:dyDescent="0.35">
      <c r="G269" s="2"/>
      <c r="S269" s="99"/>
      <c r="T269" s="193" t="s">
        <v>191</v>
      </c>
      <c r="U269" s="193" t="s">
        <v>290</v>
      </c>
      <c r="V269" s="122">
        <v>58</v>
      </c>
      <c r="W269" s="99">
        <v>28</v>
      </c>
    </row>
    <row r="270" spans="7:23" ht="102" x14ac:dyDescent="0.35">
      <c r="G270" s="2"/>
      <c r="S270" s="99"/>
      <c r="T270" s="193" t="s">
        <v>291</v>
      </c>
      <c r="U270" s="193" t="s">
        <v>292</v>
      </c>
      <c r="V270" s="122">
        <v>57</v>
      </c>
      <c r="W270" s="99">
        <v>28</v>
      </c>
    </row>
    <row r="271" spans="7:23" ht="163.19999999999999" x14ac:dyDescent="0.35">
      <c r="G271" s="2"/>
      <c r="S271" s="99"/>
      <c r="T271" s="193" t="s">
        <v>293</v>
      </c>
      <c r="U271" s="193" t="s">
        <v>294</v>
      </c>
      <c r="V271" s="122">
        <v>57</v>
      </c>
      <c r="W271" s="99">
        <v>28</v>
      </c>
    </row>
    <row r="272" spans="7:23" ht="122.4" x14ac:dyDescent="0.35">
      <c r="G272" s="2"/>
      <c r="S272" s="99"/>
      <c r="T272" s="193" t="s">
        <v>295</v>
      </c>
      <c r="U272" s="193" t="s">
        <v>296</v>
      </c>
      <c r="V272" s="122">
        <v>58</v>
      </c>
      <c r="W272" s="99">
        <v>28</v>
      </c>
    </row>
    <row r="273" spans="7:25" ht="102" x14ac:dyDescent="0.35">
      <c r="G273" s="2"/>
      <c r="S273" s="99"/>
      <c r="T273" s="193" t="s">
        <v>297</v>
      </c>
      <c r="U273" s="193" t="s">
        <v>298</v>
      </c>
      <c r="V273" s="122">
        <v>58</v>
      </c>
      <c r="W273" s="99">
        <v>28</v>
      </c>
    </row>
    <row r="274" spans="7:25" ht="142.80000000000001" x14ac:dyDescent="0.35">
      <c r="G274" s="2"/>
      <c r="S274" s="99"/>
      <c r="T274" s="193" t="s">
        <v>299</v>
      </c>
      <c r="U274" s="193" t="s">
        <v>300</v>
      </c>
      <c r="V274" s="122">
        <v>65</v>
      </c>
      <c r="W274" s="99">
        <v>0</v>
      </c>
    </row>
    <row r="275" spans="7:25" ht="122.4" x14ac:dyDescent="0.35">
      <c r="G275" s="2"/>
      <c r="S275" s="99"/>
      <c r="T275" s="193" t="s">
        <v>184</v>
      </c>
      <c r="U275" s="193" t="s">
        <v>301</v>
      </c>
      <c r="V275" s="122">
        <v>58</v>
      </c>
      <c r="W275" s="99">
        <v>28</v>
      </c>
    </row>
    <row r="276" spans="7:25" ht="142.80000000000001" x14ac:dyDescent="0.35">
      <c r="G276" s="2"/>
      <c r="S276" s="99"/>
      <c r="T276" s="193" t="s">
        <v>302</v>
      </c>
      <c r="U276" s="193" t="s">
        <v>303</v>
      </c>
      <c r="V276" s="122">
        <v>61</v>
      </c>
      <c r="W276" s="99">
        <v>28</v>
      </c>
    </row>
    <row r="277" spans="7:25" ht="81.599999999999994" x14ac:dyDescent="0.35">
      <c r="G277" s="2"/>
      <c r="S277" s="99"/>
      <c r="T277" s="193" t="s">
        <v>304</v>
      </c>
      <c r="U277" s="193" t="s">
        <v>305</v>
      </c>
      <c r="V277" s="122">
        <v>58</v>
      </c>
      <c r="W277" s="99">
        <v>28</v>
      </c>
    </row>
    <row r="278" spans="7:25" ht="102" x14ac:dyDescent="0.35">
      <c r="G278" s="2"/>
      <c r="S278" s="99"/>
      <c r="T278" s="193" t="s">
        <v>306</v>
      </c>
      <c r="U278" s="193" t="s">
        <v>307</v>
      </c>
      <c r="V278" s="122">
        <v>58</v>
      </c>
      <c r="W278" s="99">
        <v>28</v>
      </c>
    </row>
    <row r="279" spans="7:25" ht="81.599999999999994" x14ac:dyDescent="0.35">
      <c r="G279" s="2"/>
      <c r="S279" s="99"/>
      <c r="T279" s="193" t="s">
        <v>308</v>
      </c>
      <c r="U279" s="193" t="s">
        <v>309</v>
      </c>
      <c r="V279" s="122">
        <v>0</v>
      </c>
      <c r="W279" s="99">
        <v>0</v>
      </c>
    </row>
    <row r="280" spans="7:25" ht="102" x14ac:dyDescent="0.35">
      <c r="G280" s="2"/>
      <c r="S280" s="99"/>
      <c r="T280" s="193" t="s">
        <v>254</v>
      </c>
      <c r="U280" s="193" t="s">
        <v>310</v>
      </c>
      <c r="V280" s="122">
        <v>55</v>
      </c>
      <c r="W280" s="99">
        <v>28</v>
      </c>
    </row>
    <row r="281" spans="7:25" ht="61.2" x14ac:dyDescent="0.35">
      <c r="G281" s="2"/>
      <c r="S281" s="99"/>
      <c r="T281" s="193" t="s">
        <v>311</v>
      </c>
      <c r="U281" s="193" t="s">
        <v>312</v>
      </c>
      <c r="V281" s="122">
        <v>58</v>
      </c>
      <c r="W281" s="99">
        <v>28</v>
      </c>
    </row>
    <row r="282" spans="7:25" x14ac:dyDescent="0.3">
      <c r="G282" s="2"/>
      <c r="S282" s="99"/>
      <c r="T282" s="99"/>
      <c r="U282" s="99"/>
      <c r="V282" s="99"/>
      <c r="W282" s="99"/>
    </row>
    <row r="283" spans="7:25" x14ac:dyDescent="0.3">
      <c r="G283" s="2"/>
      <c r="S283" s="99"/>
      <c r="T283" s="99"/>
      <c r="U283" s="99"/>
      <c r="V283" s="99"/>
      <c r="W283" s="99"/>
    </row>
    <row r="284" spans="7:25" x14ac:dyDescent="0.3">
      <c r="G284" s="2"/>
      <c r="S284" s="99"/>
      <c r="T284" s="99"/>
      <c r="U284" s="99"/>
      <c r="V284" s="99"/>
      <c r="W284" s="99"/>
    </row>
    <row r="285" spans="7:25" x14ac:dyDescent="0.3">
      <c r="G285" s="2"/>
      <c r="S285" s="99"/>
      <c r="T285" s="99"/>
      <c r="U285" s="99"/>
      <c r="V285" s="99"/>
      <c r="W285" s="99"/>
    </row>
    <row r="286" spans="7:25" x14ac:dyDescent="0.3">
      <c r="G286" s="2"/>
      <c r="S286" s="99"/>
      <c r="T286" s="99"/>
      <c r="U286" s="99"/>
      <c r="V286" s="99"/>
      <c r="W286" s="99"/>
      <c r="X286" s="99"/>
      <c r="Y286" s="99"/>
    </row>
    <row r="287" spans="7:25" x14ac:dyDescent="0.3">
      <c r="G287" s="2"/>
      <c r="S287" s="99"/>
      <c r="T287" s="99"/>
      <c r="U287" s="99"/>
      <c r="V287" s="99"/>
      <c r="W287" s="99"/>
      <c r="X287" s="262" t="s">
        <v>377</v>
      </c>
      <c r="Y287" s="99"/>
    </row>
    <row r="288" spans="7:25" x14ac:dyDescent="0.3">
      <c r="G288" s="2"/>
      <c r="S288" s="99"/>
      <c r="T288" s="99"/>
      <c r="U288" s="99"/>
      <c r="V288" s="99"/>
      <c r="W288" s="99"/>
      <c r="X288" s="194" t="s">
        <v>266</v>
      </c>
      <c r="Y288" s="194" t="s">
        <v>267</v>
      </c>
    </row>
    <row r="289" spans="7:32" ht="28.2" x14ac:dyDescent="0.3">
      <c r="G289" s="2"/>
      <c r="S289" s="99"/>
      <c r="T289" s="99"/>
      <c r="U289" s="99"/>
      <c r="V289" s="99"/>
      <c r="W289" s="99"/>
      <c r="X289" s="195" t="s">
        <v>271</v>
      </c>
      <c r="Y289" s="195" t="s">
        <v>313</v>
      </c>
    </row>
    <row r="290" spans="7:32" ht="69.599999999999994" x14ac:dyDescent="0.3">
      <c r="G290" s="2"/>
      <c r="S290" s="99"/>
      <c r="T290" s="99"/>
      <c r="U290" s="99"/>
      <c r="V290" s="99"/>
      <c r="W290" s="99"/>
      <c r="X290" s="195" t="s">
        <v>314</v>
      </c>
      <c r="Y290" s="195" t="s">
        <v>315</v>
      </c>
    </row>
    <row r="291" spans="7:32" ht="28.2" x14ac:dyDescent="0.3">
      <c r="G291" s="2"/>
      <c r="S291" s="99"/>
      <c r="T291" s="99"/>
      <c r="U291" s="99"/>
      <c r="V291" s="99"/>
      <c r="W291" s="99"/>
      <c r="X291" s="195" t="s">
        <v>316</v>
      </c>
      <c r="Y291" s="195" t="s">
        <v>317</v>
      </c>
    </row>
    <row r="292" spans="7:32" x14ac:dyDescent="0.3">
      <c r="G292" s="2"/>
      <c r="S292" s="99"/>
      <c r="T292" s="99"/>
      <c r="U292" s="99"/>
      <c r="V292" s="99"/>
      <c r="W292" s="99"/>
      <c r="X292" s="195" t="s">
        <v>228</v>
      </c>
      <c r="Y292" s="195" t="s">
        <v>318</v>
      </c>
    </row>
    <row r="293" spans="7:32" ht="42" x14ac:dyDescent="0.3">
      <c r="G293" s="2"/>
      <c r="S293" s="99"/>
      <c r="T293" s="99"/>
      <c r="U293" s="99"/>
      <c r="V293" s="99"/>
      <c r="W293" s="99"/>
      <c r="X293" s="195" t="s">
        <v>319</v>
      </c>
      <c r="Y293" s="195" t="s">
        <v>320</v>
      </c>
    </row>
    <row r="294" spans="7:32" ht="42" x14ac:dyDescent="0.3">
      <c r="G294" s="2"/>
      <c r="S294" s="99"/>
      <c r="T294" s="99"/>
      <c r="U294" s="99"/>
      <c r="V294" s="99"/>
      <c r="W294" s="99"/>
      <c r="X294" s="195" t="s">
        <v>321</v>
      </c>
      <c r="Y294" s="195" t="s">
        <v>322</v>
      </c>
    </row>
    <row r="295" spans="7:32" ht="42" x14ac:dyDescent="0.3">
      <c r="G295" s="2"/>
      <c r="S295" s="99"/>
      <c r="T295" s="99"/>
      <c r="U295" s="99"/>
      <c r="V295" s="99"/>
      <c r="W295" s="99"/>
      <c r="X295" s="195" t="s">
        <v>323</v>
      </c>
      <c r="Y295" s="195" t="s">
        <v>324</v>
      </c>
    </row>
    <row r="296" spans="7:32" ht="55.8" x14ac:dyDescent="0.3">
      <c r="G296" s="2"/>
      <c r="S296" s="99"/>
      <c r="T296" s="99"/>
      <c r="U296" s="99"/>
      <c r="V296" s="99"/>
      <c r="W296" s="99"/>
      <c r="X296" s="195" t="s">
        <v>325</v>
      </c>
      <c r="Y296" s="195" t="s">
        <v>326</v>
      </c>
    </row>
    <row r="297" spans="7:32" x14ac:dyDescent="0.3">
      <c r="G297" s="2"/>
      <c r="S297" s="99"/>
      <c r="T297" s="99"/>
      <c r="U297" s="99"/>
      <c r="V297" s="99"/>
      <c r="W297" s="99"/>
      <c r="X297" s="195" t="s">
        <v>327</v>
      </c>
      <c r="Y297" s="195" t="s">
        <v>328</v>
      </c>
    </row>
    <row r="298" spans="7:32" ht="28.2" x14ac:dyDescent="0.3">
      <c r="G298" s="2"/>
      <c r="S298" s="99"/>
      <c r="T298" s="99"/>
      <c r="U298" s="99"/>
      <c r="V298" s="99"/>
      <c r="W298" s="99"/>
      <c r="X298" s="195" t="s">
        <v>329</v>
      </c>
      <c r="Y298" s="195" t="s">
        <v>330</v>
      </c>
    </row>
    <row r="299" spans="7:32" ht="83.4" x14ac:dyDescent="0.3">
      <c r="G299" s="2"/>
      <c r="S299" s="99"/>
      <c r="T299" s="99"/>
      <c r="U299" s="99"/>
      <c r="V299" s="99"/>
      <c r="W299" s="99"/>
      <c r="X299" s="195" t="s">
        <v>331</v>
      </c>
      <c r="Y299" s="195" t="s">
        <v>332</v>
      </c>
    </row>
    <row r="300" spans="7:32" ht="42" x14ac:dyDescent="0.3">
      <c r="G300" s="2"/>
      <c r="S300" s="99"/>
      <c r="T300" s="99"/>
      <c r="U300" s="99"/>
      <c r="V300" s="99"/>
      <c r="W300" s="99"/>
      <c r="X300" s="195" t="s">
        <v>333</v>
      </c>
      <c r="Y300" s="195" t="s">
        <v>334</v>
      </c>
    </row>
    <row r="301" spans="7:32" ht="55.8" x14ac:dyDescent="0.3">
      <c r="G301" s="2"/>
      <c r="S301" s="99"/>
      <c r="T301" s="99"/>
      <c r="U301" s="99"/>
      <c r="V301" s="99"/>
      <c r="W301" s="99"/>
      <c r="X301" s="195" t="s">
        <v>335</v>
      </c>
      <c r="Y301" s="195" t="s">
        <v>336</v>
      </c>
    </row>
    <row r="302" spans="7:32" x14ac:dyDescent="0.3">
      <c r="G302" s="2"/>
      <c r="U302" s="261"/>
      <c r="V302" s="261"/>
      <c r="AF302" s="123"/>
    </row>
    <row r="303" spans="7:32" x14ac:dyDescent="0.3">
      <c r="G303" s="2"/>
      <c r="U303" s="261"/>
      <c r="V303" s="261"/>
      <c r="AF303" s="123"/>
    </row>
    <row r="304" spans="7:32" x14ac:dyDescent="0.3">
      <c r="G304" s="2"/>
      <c r="U304" s="261"/>
      <c r="V304" s="261"/>
      <c r="AF304" s="123"/>
    </row>
    <row r="305" spans="7:52" x14ac:dyDescent="0.3">
      <c r="G305" s="2"/>
      <c r="U305" s="261"/>
      <c r="V305" s="261"/>
      <c r="AF305" s="123"/>
    </row>
    <row r="306" spans="7:52" x14ac:dyDescent="0.3">
      <c r="G306" s="2"/>
      <c r="U306" s="261"/>
      <c r="V306" s="261"/>
      <c r="AF306" s="123"/>
    </row>
    <row r="307" spans="7:52" x14ac:dyDescent="0.3">
      <c r="G307" s="2"/>
      <c r="U307" s="261"/>
      <c r="V307" s="261"/>
      <c r="AF307" s="123"/>
    </row>
    <row r="308" spans="7:52" x14ac:dyDescent="0.3">
      <c r="G308" s="2"/>
      <c r="U308" s="261"/>
      <c r="V308" s="261"/>
      <c r="AF308" s="123"/>
    </row>
    <row r="309" spans="7:52" x14ac:dyDescent="0.3">
      <c r="G309" s="2"/>
      <c r="U309" s="261"/>
      <c r="V309" s="261"/>
      <c r="AF309" s="123"/>
    </row>
    <row r="310" spans="7:52" x14ac:dyDescent="0.3">
      <c r="G310" s="2"/>
      <c r="U310" s="261"/>
      <c r="V310" s="261"/>
      <c r="Z310" s="124" t="s">
        <v>337</v>
      </c>
      <c r="AA310" s="48">
        <v>2006</v>
      </c>
      <c r="AB310" s="48">
        <v>2007</v>
      </c>
      <c r="AC310" s="48">
        <v>2008</v>
      </c>
      <c r="AD310" s="48">
        <v>2009</v>
      </c>
      <c r="AE310" s="48">
        <v>2010</v>
      </c>
      <c r="AF310" s="125">
        <v>2011</v>
      </c>
      <c r="AG310" s="125">
        <f t="shared" ref="AG310:AZ310" si="6">+AF310+1</f>
        <v>2012</v>
      </c>
      <c r="AH310" s="125">
        <f t="shared" si="6"/>
        <v>2013</v>
      </c>
      <c r="AI310" s="125">
        <f t="shared" si="6"/>
        <v>2014</v>
      </c>
      <c r="AJ310" s="125">
        <f t="shared" si="6"/>
        <v>2015</v>
      </c>
      <c r="AK310" s="125">
        <f t="shared" si="6"/>
        <v>2016</v>
      </c>
      <c r="AL310" s="125">
        <f t="shared" si="6"/>
        <v>2017</v>
      </c>
      <c r="AM310" s="125">
        <f t="shared" si="6"/>
        <v>2018</v>
      </c>
      <c r="AN310" s="125">
        <f t="shared" si="6"/>
        <v>2019</v>
      </c>
      <c r="AO310" s="125">
        <f t="shared" si="6"/>
        <v>2020</v>
      </c>
      <c r="AP310" s="125">
        <f t="shared" si="6"/>
        <v>2021</v>
      </c>
      <c r="AQ310" s="125">
        <f t="shared" si="6"/>
        <v>2022</v>
      </c>
      <c r="AR310" s="125">
        <f t="shared" si="6"/>
        <v>2023</v>
      </c>
      <c r="AS310" s="125">
        <f t="shared" si="6"/>
        <v>2024</v>
      </c>
      <c r="AT310" s="125">
        <f t="shared" si="6"/>
        <v>2025</v>
      </c>
      <c r="AU310" s="125">
        <f t="shared" si="6"/>
        <v>2026</v>
      </c>
      <c r="AV310" s="125">
        <f t="shared" si="6"/>
        <v>2027</v>
      </c>
      <c r="AW310" s="125">
        <f t="shared" si="6"/>
        <v>2028</v>
      </c>
      <c r="AX310" s="125">
        <f t="shared" si="6"/>
        <v>2029</v>
      </c>
      <c r="AY310" s="125">
        <f t="shared" si="6"/>
        <v>2030</v>
      </c>
      <c r="AZ310" s="126">
        <f t="shared" si="6"/>
        <v>2031</v>
      </c>
    </row>
    <row r="311" spans="7:52" x14ac:dyDescent="0.3">
      <c r="G311" s="2"/>
      <c r="U311" s="261"/>
      <c r="V311" s="261"/>
      <c r="Z311" s="127" t="s">
        <v>195</v>
      </c>
      <c r="AA311" s="128">
        <v>0.02</v>
      </c>
      <c r="AB311" s="128">
        <v>0.02</v>
      </c>
      <c r="AC311" s="128">
        <v>0.02</v>
      </c>
      <c r="AD311" s="128">
        <v>0.02</v>
      </c>
      <c r="AE311" s="128">
        <v>0.02</v>
      </c>
      <c r="AF311" s="128">
        <v>0.02</v>
      </c>
      <c r="AG311" s="128">
        <v>0.02</v>
      </c>
      <c r="AH311" s="128">
        <v>0.02</v>
      </c>
      <c r="AI311" s="128">
        <v>0.02</v>
      </c>
      <c r="AJ311" s="128">
        <v>0.02</v>
      </c>
      <c r="AK311" s="128">
        <v>0.02</v>
      </c>
      <c r="AL311" s="128">
        <v>0.02</v>
      </c>
      <c r="AM311" s="128">
        <v>0.02</v>
      </c>
      <c r="AN311" s="128">
        <v>0.02</v>
      </c>
      <c r="AO311" s="128">
        <v>0.02</v>
      </c>
      <c r="AP311" s="128">
        <v>0.02</v>
      </c>
      <c r="AQ311" s="128">
        <v>0.02</v>
      </c>
      <c r="AR311" s="128">
        <v>0.02</v>
      </c>
      <c r="AS311" s="128">
        <v>0.02</v>
      </c>
      <c r="AT311" s="128">
        <v>0.02</v>
      </c>
      <c r="AU311" s="128">
        <v>0.02</v>
      </c>
      <c r="AV311" s="128">
        <v>0.02</v>
      </c>
      <c r="AW311" s="128">
        <v>0.02</v>
      </c>
      <c r="AX311" s="128">
        <v>0.02</v>
      </c>
      <c r="AY311" s="128">
        <v>0.02</v>
      </c>
      <c r="AZ311" s="129">
        <v>0.02</v>
      </c>
    </row>
    <row r="312" spans="7:52" x14ac:dyDescent="0.3">
      <c r="G312" s="2"/>
      <c r="U312" s="261"/>
      <c r="V312" s="261"/>
      <c r="Z312" s="127" t="s">
        <v>338</v>
      </c>
      <c r="AA312" s="128">
        <v>0.02</v>
      </c>
      <c r="AB312" s="128">
        <v>0.02</v>
      </c>
      <c r="AC312" s="128">
        <v>0.02</v>
      </c>
      <c r="AD312" s="128">
        <v>0.02</v>
      </c>
      <c r="AE312" s="128">
        <v>0.02</v>
      </c>
      <c r="AF312" s="128">
        <v>0.02</v>
      </c>
      <c r="AG312" s="128">
        <v>0.02</v>
      </c>
      <c r="AH312" s="128">
        <v>0.02</v>
      </c>
      <c r="AI312" s="128">
        <v>0.02</v>
      </c>
      <c r="AJ312" s="128">
        <v>0.02</v>
      </c>
      <c r="AK312" s="128">
        <v>1.95E-2</v>
      </c>
      <c r="AL312" s="128">
        <v>1.9E-2</v>
      </c>
      <c r="AM312" s="128">
        <v>1.8499999999999999E-2</v>
      </c>
      <c r="AN312" s="128">
        <v>1.7999999999999999E-2</v>
      </c>
      <c r="AO312" s="128">
        <v>1.7500000000000002E-2</v>
      </c>
      <c r="AP312" s="128">
        <v>1.7000000000000001E-2</v>
      </c>
      <c r="AQ312" s="128">
        <f t="shared" ref="AQ312:AZ312" si="7">+AP312</f>
        <v>1.7000000000000001E-2</v>
      </c>
      <c r="AR312" s="128">
        <f t="shared" si="7"/>
        <v>1.7000000000000001E-2</v>
      </c>
      <c r="AS312" s="128">
        <f t="shared" si="7"/>
        <v>1.7000000000000001E-2</v>
      </c>
      <c r="AT312" s="128">
        <f t="shared" si="7"/>
        <v>1.7000000000000001E-2</v>
      </c>
      <c r="AU312" s="128">
        <f t="shared" si="7"/>
        <v>1.7000000000000001E-2</v>
      </c>
      <c r="AV312" s="128">
        <f t="shared" si="7"/>
        <v>1.7000000000000001E-2</v>
      </c>
      <c r="AW312" s="128">
        <f t="shared" si="7"/>
        <v>1.7000000000000001E-2</v>
      </c>
      <c r="AX312" s="128">
        <f t="shared" si="7"/>
        <v>1.7000000000000001E-2</v>
      </c>
      <c r="AY312" s="128">
        <f t="shared" si="7"/>
        <v>1.7000000000000001E-2</v>
      </c>
      <c r="AZ312" s="129">
        <f t="shared" si="7"/>
        <v>1.7000000000000001E-2</v>
      </c>
    </row>
    <row r="313" spans="7:52" x14ac:dyDescent="0.3">
      <c r="G313" s="2"/>
      <c r="U313" s="261"/>
      <c r="V313" s="261"/>
      <c r="Z313" s="127" t="s">
        <v>339</v>
      </c>
      <c r="AA313" s="128">
        <v>2.1999999999999999E-2</v>
      </c>
      <c r="AB313" s="128">
        <v>2.1999999999999999E-2</v>
      </c>
      <c r="AC313" s="128">
        <v>2.1999999999999999E-2</v>
      </c>
      <c r="AD313" s="128">
        <v>2.1999999999999999E-2</v>
      </c>
      <c r="AE313" s="128">
        <v>2.1999999999999999E-2</v>
      </c>
      <c r="AF313" s="128">
        <v>2.1999999999999999E-2</v>
      </c>
      <c r="AG313" s="128">
        <v>2.1999999999999999E-2</v>
      </c>
      <c r="AH313" s="128">
        <v>2.1999999999999999E-2</v>
      </c>
      <c r="AI313" s="128">
        <v>2.1999999999999999E-2</v>
      </c>
      <c r="AJ313" s="128">
        <v>2.1999999999999999E-2</v>
      </c>
      <c r="AK313" s="128">
        <v>2.1999999999999999E-2</v>
      </c>
      <c r="AL313" s="128">
        <v>2.1999999999999999E-2</v>
      </c>
      <c r="AM313" s="128">
        <v>2.1999999999999999E-2</v>
      </c>
      <c r="AN313" s="128">
        <v>2.1999999999999999E-2</v>
      </c>
      <c r="AO313" s="128">
        <v>2.1999999999999999E-2</v>
      </c>
      <c r="AP313" s="128">
        <v>2.1999999999999999E-2</v>
      </c>
      <c r="AQ313" s="128">
        <v>2.1999999999999999E-2</v>
      </c>
      <c r="AR313" s="128">
        <v>2.1999999999999999E-2</v>
      </c>
      <c r="AS313" s="128">
        <v>2.1999999999999999E-2</v>
      </c>
      <c r="AT313" s="128">
        <v>2.1999999999999999E-2</v>
      </c>
      <c r="AU313" s="128">
        <v>2.1999999999999999E-2</v>
      </c>
      <c r="AV313" s="128">
        <v>2.1999999999999999E-2</v>
      </c>
      <c r="AW313" s="128">
        <v>2.1999999999999999E-2</v>
      </c>
      <c r="AX313" s="128">
        <v>2.1999999999999999E-2</v>
      </c>
      <c r="AY313" s="128">
        <v>2.1999999999999999E-2</v>
      </c>
      <c r="AZ313" s="129">
        <v>2.1999999999999999E-2</v>
      </c>
    </row>
    <row r="314" spans="7:52" x14ac:dyDescent="0.3">
      <c r="G314" s="2"/>
      <c r="U314" s="261"/>
      <c r="V314" s="261"/>
      <c r="Z314" s="127" t="s">
        <v>340</v>
      </c>
      <c r="AA314" s="128">
        <v>6.6E-3</v>
      </c>
      <c r="AB314" s="128">
        <v>6.6E-3</v>
      </c>
      <c r="AC314" s="128">
        <v>6.6E-3</v>
      </c>
      <c r="AD314" s="128">
        <v>6.6E-3</v>
      </c>
      <c r="AE314" s="128">
        <v>6.6E-3</v>
      </c>
      <c r="AF314" s="128">
        <v>6.6E-3</v>
      </c>
      <c r="AG314" s="128">
        <v>6.6E-3</v>
      </c>
      <c r="AH314" s="128">
        <v>6.6E-3</v>
      </c>
      <c r="AI314" s="128">
        <v>6.6E-3</v>
      </c>
      <c r="AJ314" s="128">
        <v>6.6E-3</v>
      </c>
      <c r="AK314" s="128">
        <v>6.6E-3</v>
      </c>
      <c r="AL314" s="128">
        <v>6.6E-3</v>
      </c>
      <c r="AM314" s="128">
        <v>6.6E-3</v>
      </c>
      <c r="AN314" s="128">
        <v>6.6E-3</v>
      </c>
      <c r="AO314" s="128">
        <v>6.6E-3</v>
      </c>
      <c r="AP314" s="128">
        <v>6.6E-3</v>
      </c>
      <c r="AQ314" s="128">
        <v>6.6E-3</v>
      </c>
      <c r="AR314" s="128">
        <v>6.6E-3</v>
      </c>
      <c r="AS314" s="128">
        <v>6.6E-3</v>
      </c>
      <c r="AT314" s="128">
        <v>6.6E-3</v>
      </c>
      <c r="AU314" s="128">
        <v>6.6E-3</v>
      </c>
      <c r="AV314" s="128">
        <v>6.6E-3</v>
      </c>
      <c r="AW314" s="128">
        <v>6.6E-3</v>
      </c>
      <c r="AX314" s="128">
        <v>6.6E-3</v>
      </c>
      <c r="AY314" s="128">
        <v>6.6E-3</v>
      </c>
      <c r="AZ314" s="129">
        <v>6.6E-3</v>
      </c>
    </row>
    <row r="315" spans="7:52" x14ac:dyDescent="0.3">
      <c r="G315" s="2"/>
      <c r="U315" s="261"/>
      <c r="V315" s="261"/>
      <c r="Z315" s="130" t="s">
        <v>188</v>
      </c>
      <c r="AA315" s="131">
        <v>4.3119999999999999E-3</v>
      </c>
      <c r="AB315" s="131">
        <v>4.3119999999999999E-3</v>
      </c>
      <c r="AC315" s="131">
        <v>4.3119999999999999E-3</v>
      </c>
      <c r="AD315" s="131">
        <v>4.3119999999999999E-3</v>
      </c>
      <c r="AE315" s="131">
        <v>4.3119999999999999E-3</v>
      </c>
      <c r="AF315" s="131">
        <v>4.3119999999999999E-3</v>
      </c>
      <c r="AG315" s="131">
        <v>4.3119999999999999E-3</v>
      </c>
      <c r="AH315" s="131">
        <v>4.3119999999999999E-3</v>
      </c>
      <c r="AI315" s="131">
        <v>4.3119999999999999E-3</v>
      </c>
      <c r="AJ315" s="131">
        <v>4.3119999999999999E-3</v>
      </c>
      <c r="AK315" s="131">
        <v>4.3119999999999999E-3</v>
      </c>
      <c r="AL315" s="131">
        <v>4.3119999999999999E-3</v>
      </c>
      <c r="AM315" s="131">
        <v>4.3119999999999999E-3</v>
      </c>
      <c r="AN315" s="131">
        <v>4.3119999999999999E-3</v>
      </c>
      <c r="AO315" s="131">
        <v>4.3119999999999999E-3</v>
      </c>
      <c r="AP315" s="131">
        <v>4.3119999999999999E-3</v>
      </c>
      <c r="AQ315" s="131">
        <v>4.3119999999999999E-3</v>
      </c>
      <c r="AR315" s="131">
        <v>4.3119999999999999E-3</v>
      </c>
      <c r="AS315" s="131">
        <v>4.3119999999999999E-3</v>
      </c>
      <c r="AT315" s="131">
        <v>4.3119999999999999E-3</v>
      </c>
      <c r="AU315" s="131">
        <v>4.3119999999999999E-3</v>
      </c>
      <c r="AV315" s="131">
        <v>4.3119999999999999E-3</v>
      </c>
      <c r="AW315" s="131">
        <v>4.3119999999999999E-3</v>
      </c>
      <c r="AX315" s="131">
        <v>4.3119999999999999E-3</v>
      </c>
      <c r="AY315" s="131">
        <v>4.3119999999999999E-3</v>
      </c>
      <c r="AZ315" s="132">
        <v>4.3119999999999999E-3</v>
      </c>
    </row>
    <row r="316" spans="7:52" x14ac:dyDescent="0.3">
      <c r="G316" s="2"/>
      <c r="U316" s="261"/>
      <c r="V316" s="261"/>
      <c r="Z316" s="133" t="s">
        <v>341</v>
      </c>
      <c r="AA316" s="156"/>
      <c r="AB316" s="156"/>
      <c r="AC316" s="156"/>
      <c r="AD316" s="156"/>
      <c r="AE316" s="156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34"/>
    </row>
    <row r="317" spans="7:52" x14ac:dyDescent="0.3">
      <c r="G317" s="2"/>
      <c r="U317" s="261"/>
      <c r="V317" s="261"/>
      <c r="Z317" s="127" t="s">
        <v>88</v>
      </c>
      <c r="AA317" s="135">
        <v>1</v>
      </c>
      <c r="AB317" s="135">
        <v>1</v>
      </c>
      <c r="AC317" s="135">
        <v>1</v>
      </c>
      <c r="AD317" s="135">
        <v>1</v>
      </c>
      <c r="AE317" s="135">
        <v>1</v>
      </c>
      <c r="AF317" s="135">
        <v>1</v>
      </c>
      <c r="AG317" s="135">
        <v>1</v>
      </c>
      <c r="AH317" s="135">
        <v>1</v>
      </c>
      <c r="AI317" s="135">
        <v>1</v>
      </c>
      <c r="AJ317" s="135">
        <v>1</v>
      </c>
      <c r="AK317" s="135">
        <v>1</v>
      </c>
      <c r="AL317" s="135">
        <v>1</v>
      </c>
      <c r="AM317" s="135">
        <v>1</v>
      </c>
      <c r="AN317" s="135">
        <v>1</v>
      </c>
      <c r="AO317" s="135">
        <v>1</v>
      </c>
      <c r="AP317" s="135">
        <v>1</v>
      </c>
      <c r="AQ317" s="135">
        <v>1</v>
      </c>
      <c r="AR317" s="135">
        <v>1</v>
      </c>
      <c r="AS317" s="135">
        <v>1</v>
      </c>
      <c r="AT317" s="135">
        <v>1</v>
      </c>
      <c r="AU317" s="135">
        <v>1</v>
      </c>
      <c r="AV317" s="135">
        <v>1</v>
      </c>
      <c r="AW317" s="135">
        <v>1</v>
      </c>
      <c r="AX317" s="135">
        <v>1</v>
      </c>
      <c r="AY317" s="135">
        <v>1</v>
      </c>
      <c r="AZ317" s="136">
        <v>1</v>
      </c>
    </row>
    <row r="318" spans="7:52" x14ac:dyDescent="0.3">
      <c r="G318" s="2"/>
      <c r="U318" s="261"/>
      <c r="V318" s="261"/>
      <c r="Z318" s="127" t="s">
        <v>342</v>
      </c>
      <c r="AA318" s="135">
        <v>0.2</v>
      </c>
      <c r="AB318" s="135">
        <v>0.2</v>
      </c>
      <c r="AC318" s="135">
        <v>0.2</v>
      </c>
      <c r="AD318" s="135">
        <v>0.2</v>
      </c>
      <c r="AE318" s="135">
        <v>0.2</v>
      </c>
      <c r="AF318" s="135">
        <v>0.2</v>
      </c>
      <c r="AG318" s="135">
        <v>0.2</v>
      </c>
      <c r="AH318" s="135">
        <v>0.2</v>
      </c>
      <c r="AI318" s="135">
        <v>0.2</v>
      </c>
      <c r="AJ318" s="135">
        <v>0.2</v>
      </c>
      <c r="AK318" s="135">
        <v>0.2</v>
      </c>
      <c r="AL318" s="135">
        <v>0.2</v>
      </c>
      <c r="AM318" s="135">
        <v>0.2</v>
      </c>
      <c r="AN318" s="135">
        <v>0.2</v>
      </c>
      <c r="AO318" s="135">
        <v>0.2</v>
      </c>
      <c r="AP318" s="135">
        <v>0.2</v>
      </c>
      <c r="AQ318" s="135">
        <v>0.2</v>
      </c>
      <c r="AR318" s="135">
        <v>0.2</v>
      </c>
      <c r="AS318" s="135">
        <v>0.2</v>
      </c>
      <c r="AT318" s="135">
        <v>0.2</v>
      </c>
      <c r="AU318" s="135">
        <v>0.2</v>
      </c>
      <c r="AV318" s="135">
        <v>0.2</v>
      </c>
      <c r="AW318" s="135">
        <v>0.2</v>
      </c>
      <c r="AX318" s="135">
        <v>0.2</v>
      </c>
      <c r="AY318" s="135">
        <v>0.2</v>
      </c>
      <c r="AZ318" s="136">
        <v>0.2</v>
      </c>
    </row>
    <row r="319" spans="7:52" x14ac:dyDescent="0.3">
      <c r="G319" s="2"/>
      <c r="U319" s="261"/>
      <c r="V319" s="261"/>
      <c r="Z319" s="127" t="s">
        <v>343</v>
      </c>
      <c r="AA319" s="135">
        <v>0.25</v>
      </c>
      <c r="AB319" s="135">
        <v>0.25</v>
      </c>
      <c r="AC319" s="135">
        <v>0.25</v>
      </c>
      <c r="AD319" s="135">
        <v>0.25</v>
      </c>
      <c r="AE319" s="135">
        <v>0.25</v>
      </c>
      <c r="AF319" s="135">
        <v>0.25</v>
      </c>
      <c r="AG319" s="135">
        <v>0.25</v>
      </c>
      <c r="AH319" s="135">
        <v>0.25</v>
      </c>
      <c r="AI319" s="135">
        <v>0.25</v>
      </c>
      <c r="AJ319" s="135">
        <v>0.25</v>
      </c>
      <c r="AK319" s="135">
        <v>0.25</v>
      </c>
      <c r="AL319" s="135">
        <v>0.25</v>
      </c>
      <c r="AM319" s="135">
        <v>0.25</v>
      </c>
      <c r="AN319" s="135">
        <v>0.25</v>
      </c>
      <c r="AO319" s="135">
        <v>0.25</v>
      </c>
      <c r="AP319" s="135">
        <v>0.25</v>
      </c>
      <c r="AQ319" s="135">
        <v>0.25</v>
      </c>
      <c r="AR319" s="135">
        <v>0.25</v>
      </c>
      <c r="AS319" s="135">
        <v>0.25</v>
      </c>
      <c r="AT319" s="135">
        <v>0.25</v>
      </c>
      <c r="AU319" s="135">
        <v>0.25</v>
      </c>
      <c r="AV319" s="135">
        <v>0.25</v>
      </c>
      <c r="AW319" s="135">
        <v>0.25</v>
      </c>
      <c r="AX319" s="135">
        <v>0.25</v>
      </c>
      <c r="AY319" s="135">
        <v>0.25</v>
      </c>
      <c r="AZ319" s="136">
        <v>0.25</v>
      </c>
    </row>
    <row r="320" spans="7:52" x14ac:dyDescent="0.3">
      <c r="G320" s="2"/>
      <c r="U320" s="261"/>
      <c r="V320" s="261"/>
      <c r="Z320" s="127" t="s">
        <v>173</v>
      </c>
      <c r="AA320" s="135">
        <v>0.35</v>
      </c>
      <c r="AB320" s="135">
        <v>0.35</v>
      </c>
      <c r="AC320" s="135">
        <v>0.35</v>
      </c>
      <c r="AD320" s="135">
        <v>0.35</v>
      </c>
      <c r="AE320" s="135">
        <v>0.35</v>
      </c>
      <c r="AF320" s="135">
        <v>0.35</v>
      </c>
      <c r="AG320" s="135">
        <v>0.35</v>
      </c>
      <c r="AH320" s="135">
        <v>0.35</v>
      </c>
      <c r="AI320" s="135">
        <v>0.35</v>
      </c>
      <c r="AJ320" s="135">
        <v>0.35</v>
      </c>
      <c r="AK320" s="135">
        <v>0.35</v>
      </c>
      <c r="AL320" s="135">
        <v>0.35</v>
      </c>
      <c r="AM320" s="135">
        <v>0.35</v>
      </c>
      <c r="AN320" s="135">
        <v>0.35</v>
      </c>
      <c r="AO320" s="135">
        <v>0.35</v>
      </c>
      <c r="AP320" s="135">
        <v>0.35</v>
      </c>
      <c r="AQ320" s="135">
        <v>0.35</v>
      </c>
      <c r="AR320" s="135">
        <v>0.35</v>
      </c>
      <c r="AS320" s="135">
        <v>0.35</v>
      </c>
      <c r="AT320" s="135">
        <v>0.35</v>
      </c>
      <c r="AU320" s="135">
        <v>0.35</v>
      </c>
      <c r="AV320" s="135">
        <v>0.35</v>
      </c>
      <c r="AW320" s="135">
        <v>0.35</v>
      </c>
      <c r="AX320" s="135">
        <v>0.35</v>
      </c>
      <c r="AY320" s="135">
        <v>0.35</v>
      </c>
      <c r="AZ320" s="136">
        <v>0.35</v>
      </c>
    </row>
    <row r="321" spans="7:53" x14ac:dyDescent="0.3">
      <c r="G321" s="2"/>
      <c r="U321" s="261"/>
      <c r="V321" s="261"/>
      <c r="Z321" s="130" t="s">
        <v>344</v>
      </c>
      <c r="AA321" s="137">
        <v>0.4</v>
      </c>
      <c r="AB321" s="137">
        <v>0.4</v>
      </c>
      <c r="AC321" s="137">
        <v>0.4</v>
      </c>
      <c r="AD321" s="137">
        <v>0.4</v>
      </c>
      <c r="AE321" s="137">
        <v>0.4</v>
      </c>
      <c r="AF321" s="137">
        <v>0.4</v>
      </c>
      <c r="AG321" s="137">
        <v>0.4</v>
      </c>
      <c r="AH321" s="137">
        <v>0.4</v>
      </c>
      <c r="AI321" s="137">
        <v>0.4</v>
      </c>
      <c r="AJ321" s="137">
        <v>0.4</v>
      </c>
      <c r="AK321" s="137">
        <v>0.4</v>
      </c>
      <c r="AL321" s="137">
        <v>0.4</v>
      </c>
      <c r="AM321" s="137">
        <v>0.4</v>
      </c>
      <c r="AN321" s="137">
        <v>0.4</v>
      </c>
      <c r="AO321" s="137">
        <v>0.4</v>
      </c>
      <c r="AP321" s="137">
        <v>0.4</v>
      </c>
      <c r="AQ321" s="137">
        <v>0.4</v>
      </c>
      <c r="AR321" s="137">
        <v>0.4</v>
      </c>
      <c r="AS321" s="137">
        <v>0.4</v>
      </c>
      <c r="AT321" s="137">
        <v>0.4</v>
      </c>
      <c r="AU321" s="137">
        <v>0.4</v>
      </c>
      <c r="AV321" s="137">
        <v>0.4</v>
      </c>
      <c r="AW321" s="137">
        <v>0.4</v>
      </c>
      <c r="AX321" s="137">
        <v>0.4</v>
      </c>
      <c r="AY321" s="137">
        <v>0.4</v>
      </c>
      <c r="AZ321" s="138">
        <v>0.4</v>
      </c>
    </row>
    <row r="322" spans="7:53" x14ac:dyDescent="0.3">
      <c r="U322" s="261"/>
      <c r="V322" s="261"/>
    </row>
    <row r="323" spans="7:53" x14ac:dyDescent="0.3">
      <c r="G323" s="2"/>
      <c r="U323" s="261"/>
      <c r="V323" s="261"/>
      <c r="BA323" s="2">
        <v>0</v>
      </c>
    </row>
    <row r="324" spans="7:53" x14ac:dyDescent="0.3">
      <c r="G324" s="2"/>
      <c r="U324" s="261"/>
      <c r="V324" s="261"/>
      <c r="BA324" s="2">
        <v>1</v>
      </c>
    </row>
    <row r="325" spans="7:53" x14ac:dyDescent="0.3">
      <c r="G325" s="2"/>
      <c r="U325" s="261"/>
      <c r="V325" s="261"/>
      <c r="BA325" s="2">
        <v>2</v>
      </c>
    </row>
    <row r="326" spans="7:53" x14ac:dyDescent="0.3">
      <c r="G326" s="2"/>
      <c r="U326" s="261"/>
      <c r="V326" s="261"/>
      <c r="BA326" s="2">
        <v>3</v>
      </c>
    </row>
    <row r="327" spans="7:53" x14ac:dyDescent="0.3">
      <c r="G327" s="2"/>
      <c r="U327" s="261"/>
      <c r="V327" s="261"/>
      <c r="BA327" s="2">
        <v>4</v>
      </c>
    </row>
    <row r="328" spans="7:53" x14ac:dyDescent="0.3">
      <c r="U328" s="261"/>
      <c r="V328" s="261"/>
    </row>
    <row r="329" spans="7:53" x14ac:dyDescent="0.3">
      <c r="U329" s="261"/>
      <c r="V329" s="261"/>
    </row>
    <row r="330" spans="7:53" x14ac:dyDescent="0.3">
      <c r="U330" s="261"/>
      <c r="V330" s="261"/>
    </row>
    <row r="331" spans="7:53" x14ac:dyDescent="0.3">
      <c r="U331" s="261"/>
      <c r="V331" s="261"/>
    </row>
    <row r="332" spans="7:53" x14ac:dyDescent="0.3">
      <c r="U332" s="261"/>
      <c r="V332" s="261"/>
    </row>
    <row r="333" spans="7:53" x14ac:dyDescent="0.3">
      <c r="U333" s="261"/>
      <c r="V333" s="261"/>
    </row>
    <row r="334" spans="7:53" x14ac:dyDescent="0.3">
      <c r="U334" s="261"/>
      <c r="V334" s="261"/>
    </row>
    <row r="335" spans="7:53" x14ac:dyDescent="0.3">
      <c r="U335" s="261"/>
      <c r="V335" s="261"/>
    </row>
    <row r="336" spans="7:53" x14ac:dyDescent="0.3">
      <c r="U336" s="261"/>
      <c r="V336" s="261"/>
    </row>
    <row r="337" spans="21:56" x14ac:dyDescent="0.3">
      <c r="U337" s="261"/>
      <c r="V337" s="261"/>
    </row>
    <row r="338" spans="21:56" x14ac:dyDescent="0.3">
      <c r="U338" s="261"/>
      <c r="V338" s="261"/>
    </row>
    <row r="339" spans="21:56" x14ac:dyDescent="0.3">
      <c r="U339" s="261"/>
      <c r="V339" s="261"/>
    </row>
    <row r="340" spans="21:56" x14ac:dyDescent="0.3">
      <c r="U340" s="261"/>
      <c r="V340" s="261"/>
    </row>
    <row r="341" spans="21:56" x14ac:dyDescent="0.3">
      <c r="U341" s="261"/>
      <c r="V341" s="261"/>
    </row>
    <row r="342" spans="21:56" x14ac:dyDescent="0.3">
      <c r="U342" s="261"/>
      <c r="V342" s="261"/>
    </row>
    <row r="343" spans="21:56" x14ac:dyDescent="0.3">
      <c r="U343" s="261"/>
      <c r="V343" s="261"/>
    </row>
    <row r="344" spans="21:56" x14ac:dyDescent="0.3">
      <c r="U344" s="261"/>
      <c r="V344" s="261"/>
    </row>
    <row r="345" spans="21:56" x14ac:dyDescent="0.3">
      <c r="U345" s="261"/>
      <c r="V345" s="261"/>
    </row>
    <row r="346" spans="21:56" x14ac:dyDescent="0.3">
      <c r="U346" s="261"/>
      <c r="V346" s="261"/>
    </row>
    <row r="347" spans="21:56" x14ac:dyDescent="0.3">
      <c r="U347" s="261"/>
      <c r="V347" s="261"/>
    </row>
    <row r="348" spans="21:56" x14ac:dyDescent="0.3">
      <c r="U348" s="261"/>
      <c r="V348" s="261"/>
    </row>
    <row r="349" spans="21:56" ht="16.2" thickBot="1" x14ac:dyDescent="0.35">
      <c r="U349" s="261"/>
      <c r="V349" s="261"/>
    </row>
    <row r="350" spans="21:56" ht="16.2" thickBot="1" x14ac:dyDescent="0.35">
      <c r="U350" s="261"/>
      <c r="V350" s="261"/>
      <c r="BC350" s="257" t="s">
        <v>369</v>
      </c>
      <c r="BD350" s="260">
        <v>2023</v>
      </c>
    </row>
    <row r="351" spans="21:56" x14ac:dyDescent="0.3">
      <c r="U351" s="261"/>
      <c r="V351" s="261"/>
      <c r="BC351" s="258" t="s">
        <v>370</v>
      </c>
      <c r="BD351" s="134">
        <f>+BD350-1</f>
        <v>2022</v>
      </c>
    </row>
    <row r="352" spans="21:56" x14ac:dyDescent="0.3">
      <c r="U352" s="261"/>
      <c r="V352" s="261"/>
      <c r="BC352" s="127"/>
      <c r="BD352" s="134">
        <f>+BD351-1</f>
        <v>2021</v>
      </c>
    </row>
    <row r="353" spans="21:56" x14ac:dyDescent="0.3">
      <c r="U353" s="261"/>
      <c r="V353" s="261"/>
      <c r="BC353" s="127"/>
      <c r="BD353" s="134">
        <f>+BD352-1</f>
        <v>2020</v>
      </c>
    </row>
    <row r="354" spans="21:56" x14ac:dyDescent="0.3">
      <c r="U354" s="261"/>
      <c r="V354" s="261"/>
      <c r="BC354" s="127"/>
      <c r="BD354" s="134">
        <f>+BD353-1</f>
        <v>2019</v>
      </c>
    </row>
    <row r="355" spans="21:56" x14ac:dyDescent="0.3">
      <c r="U355" s="261"/>
      <c r="V355" s="261"/>
      <c r="BC355" s="130"/>
      <c r="BD355" s="259">
        <f>+BD354-1</f>
        <v>2018</v>
      </c>
    </row>
    <row r="356" spans="21:56" x14ac:dyDescent="0.3">
      <c r="U356" s="261"/>
      <c r="V356" s="261"/>
    </row>
    <row r="357" spans="21:56" x14ac:dyDescent="0.3">
      <c r="U357" s="261"/>
      <c r="V357" s="261"/>
    </row>
    <row r="358" spans="21:56" x14ac:dyDescent="0.3">
      <c r="U358" s="261"/>
      <c r="V358" s="261"/>
    </row>
    <row r="359" spans="21:56" x14ac:dyDescent="0.3">
      <c r="U359" s="261"/>
      <c r="V359" s="261"/>
    </row>
    <row r="360" spans="21:56" x14ac:dyDescent="0.3">
      <c r="U360" s="261"/>
      <c r="V360" s="261"/>
    </row>
    <row r="361" spans="21:56" x14ac:dyDescent="0.3">
      <c r="U361" s="261"/>
      <c r="V361" s="261"/>
    </row>
    <row r="362" spans="21:56" x14ac:dyDescent="0.3">
      <c r="U362" s="261"/>
      <c r="V362" s="261"/>
    </row>
    <row r="363" spans="21:56" x14ac:dyDescent="0.3">
      <c r="U363" s="261"/>
      <c r="V363" s="261"/>
    </row>
    <row r="364" spans="21:56" x14ac:dyDescent="0.3">
      <c r="U364" s="261"/>
      <c r="V364" s="261"/>
    </row>
    <row r="365" spans="21:56" x14ac:dyDescent="0.3">
      <c r="U365" s="261"/>
      <c r="V365" s="261"/>
    </row>
    <row r="366" spans="21:56" x14ac:dyDescent="0.3">
      <c r="U366" s="261"/>
      <c r="V366" s="261"/>
    </row>
    <row r="367" spans="21:56" x14ac:dyDescent="0.3">
      <c r="U367" s="261"/>
      <c r="V367" s="261"/>
    </row>
    <row r="368" spans="21:56" x14ac:dyDescent="0.3">
      <c r="U368" s="261"/>
      <c r="V368" s="261"/>
    </row>
    <row r="369" spans="21:22" x14ac:dyDescent="0.3">
      <c r="U369" s="261"/>
      <c r="V369" s="261"/>
    </row>
    <row r="370" spans="21:22" x14ac:dyDescent="0.3">
      <c r="U370" s="261"/>
      <c r="V370" s="261"/>
    </row>
    <row r="371" spans="21:22" x14ac:dyDescent="0.3">
      <c r="U371" s="261"/>
      <c r="V371" s="261"/>
    </row>
    <row r="372" spans="21:22" x14ac:dyDescent="0.3">
      <c r="U372" s="261"/>
      <c r="V372" s="261"/>
    </row>
    <row r="373" spans="21:22" x14ac:dyDescent="0.3">
      <c r="U373" s="261"/>
      <c r="V373" s="261"/>
    </row>
    <row r="374" spans="21:22" x14ac:dyDescent="0.3">
      <c r="U374" s="261"/>
      <c r="V374" s="261"/>
    </row>
    <row r="375" spans="21:22" x14ac:dyDescent="0.3">
      <c r="U375" s="261"/>
      <c r="V375" s="261"/>
    </row>
    <row r="376" spans="21:22" x14ac:dyDescent="0.3">
      <c r="U376" s="261"/>
      <c r="V376" s="261"/>
    </row>
    <row r="377" spans="21:22" x14ac:dyDescent="0.3">
      <c r="U377" s="261"/>
      <c r="V377" s="261"/>
    </row>
    <row r="378" spans="21:22" x14ac:dyDescent="0.3">
      <c r="U378" s="261"/>
      <c r="V378" s="261"/>
    </row>
    <row r="379" spans="21:22" x14ac:dyDescent="0.3">
      <c r="U379" s="261"/>
      <c r="V379" s="261"/>
    </row>
    <row r="380" spans="21:22" x14ac:dyDescent="0.3">
      <c r="U380" s="261"/>
      <c r="V380" s="261"/>
    </row>
    <row r="381" spans="21:22" x14ac:dyDescent="0.3">
      <c r="U381" s="261"/>
      <c r="V381" s="261"/>
    </row>
    <row r="382" spans="21:22" x14ac:dyDescent="0.3">
      <c r="U382" s="261"/>
      <c r="V382" s="261"/>
    </row>
    <row r="383" spans="21:22" x14ac:dyDescent="0.3">
      <c r="U383" s="261"/>
      <c r="V383" s="261"/>
    </row>
    <row r="384" spans="21:22" x14ac:dyDescent="0.3">
      <c r="U384" s="261"/>
      <c r="V384" s="261"/>
    </row>
    <row r="385" spans="21:22" x14ac:dyDescent="0.3">
      <c r="U385" s="261"/>
      <c r="V385" s="261"/>
    </row>
    <row r="386" spans="21:22" x14ac:dyDescent="0.3">
      <c r="U386" s="261"/>
      <c r="V386" s="261"/>
    </row>
    <row r="387" spans="21:22" x14ac:dyDescent="0.3">
      <c r="U387" s="261"/>
      <c r="V387" s="261"/>
    </row>
    <row r="388" spans="21:22" x14ac:dyDescent="0.3">
      <c r="U388" s="261"/>
      <c r="V388" s="261"/>
    </row>
    <row r="389" spans="21:22" x14ac:dyDescent="0.3">
      <c r="U389" s="261"/>
      <c r="V389" s="261"/>
    </row>
    <row r="390" spans="21:22" x14ac:dyDescent="0.3">
      <c r="U390" s="261"/>
      <c r="V390" s="261"/>
    </row>
    <row r="391" spans="21:22" x14ac:dyDescent="0.3">
      <c r="U391" s="261"/>
      <c r="V391" s="261"/>
    </row>
    <row r="392" spans="21:22" x14ac:dyDescent="0.3">
      <c r="U392" s="261"/>
      <c r="V392" s="261"/>
    </row>
    <row r="393" spans="21:22" x14ac:dyDescent="0.3">
      <c r="U393" s="261"/>
      <c r="V393" s="261"/>
    </row>
    <row r="394" spans="21:22" x14ac:dyDescent="0.3">
      <c r="U394" s="261"/>
      <c r="V394" s="261"/>
    </row>
    <row r="395" spans="21:22" x14ac:dyDescent="0.3">
      <c r="U395" s="261"/>
      <c r="V395" s="261"/>
    </row>
    <row r="396" spans="21:22" x14ac:dyDescent="0.3">
      <c r="U396" s="261"/>
      <c r="V396" s="261"/>
    </row>
    <row r="397" spans="21:22" x14ac:dyDescent="0.3">
      <c r="U397" s="261"/>
      <c r="V397" s="261"/>
    </row>
    <row r="398" spans="21:22" x14ac:dyDescent="0.3">
      <c r="U398" s="261"/>
      <c r="V398" s="261"/>
    </row>
    <row r="399" spans="21:22" x14ac:dyDescent="0.3">
      <c r="U399" s="261"/>
      <c r="V399" s="261"/>
    </row>
    <row r="400" spans="21:22" x14ac:dyDescent="0.3">
      <c r="U400" s="261"/>
      <c r="V400" s="261"/>
    </row>
    <row r="401" spans="21:22" x14ac:dyDescent="0.3">
      <c r="U401" s="261"/>
      <c r="V401" s="261"/>
    </row>
    <row r="402" spans="21:22" x14ac:dyDescent="0.3">
      <c r="U402" s="261"/>
      <c r="V402" s="261"/>
    </row>
    <row r="403" spans="21:22" x14ac:dyDescent="0.3">
      <c r="U403" s="261"/>
      <c r="V403" s="261"/>
    </row>
    <row r="404" spans="21:22" x14ac:dyDescent="0.3">
      <c r="U404" s="261"/>
      <c r="V404" s="261"/>
    </row>
    <row r="405" spans="21:22" x14ac:dyDescent="0.3">
      <c r="U405" s="261"/>
      <c r="V405" s="261"/>
    </row>
    <row r="406" spans="21:22" x14ac:dyDescent="0.3">
      <c r="U406" s="261"/>
      <c r="V406" s="261"/>
    </row>
    <row r="407" spans="21:22" x14ac:dyDescent="0.3">
      <c r="U407" s="261"/>
      <c r="V407" s="261"/>
    </row>
    <row r="408" spans="21:22" x14ac:dyDescent="0.3">
      <c r="U408" s="261"/>
      <c r="V408" s="261"/>
    </row>
    <row r="409" spans="21:22" x14ac:dyDescent="0.3">
      <c r="U409" s="261"/>
      <c r="V409" s="261"/>
    </row>
    <row r="410" spans="21:22" x14ac:dyDescent="0.3">
      <c r="U410" s="261"/>
      <c r="V410" s="261"/>
    </row>
    <row r="411" spans="21:22" x14ac:dyDescent="0.3">
      <c r="U411" s="261"/>
      <c r="V411" s="261"/>
    </row>
    <row r="412" spans="21:22" x14ac:dyDescent="0.3">
      <c r="U412" s="261"/>
      <c r="V412" s="261"/>
    </row>
    <row r="413" spans="21:22" x14ac:dyDescent="0.3">
      <c r="U413" s="261"/>
      <c r="V413" s="261"/>
    </row>
    <row r="414" spans="21:22" x14ac:dyDescent="0.3">
      <c r="U414" s="261"/>
      <c r="V414" s="261"/>
    </row>
    <row r="415" spans="21:22" x14ac:dyDescent="0.3">
      <c r="U415" s="261"/>
      <c r="V415" s="261"/>
    </row>
    <row r="416" spans="21:22" x14ac:dyDescent="0.3">
      <c r="U416" s="261"/>
      <c r="V416" s="261"/>
    </row>
    <row r="417" spans="21:22" x14ac:dyDescent="0.3">
      <c r="U417" s="261"/>
      <c r="V417" s="261"/>
    </row>
    <row r="418" spans="21:22" x14ac:dyDescent="0.3">
      <c r="U418" s="261"/>
      <c r="V418" s="261"/>
    </row>
    <row r="419" spans="21:22" x14ac:dyDescent="0.3">
      <c r="U419" s="261"/>
      <c r="V419" s="261"/>
    </row>
    <row r="420" spans="21:22" x14ac:dyDescent="0.3">
      <c r="U420" s="261"/>
      <c r="V420" s="261"/>
    </row>
    <row r="421" spans="21:22" x14ac:dyDescent="0.3">
      <c r="U421" s="261"/>
      <c r="V421" s="261"/>
    </row>
    <row r="422" spans="21:22" x14ac:dyDescent="0.3">
      <c r="U422" s="261"/>
      <c r="V422" s="261"/>
    </row>
    <row r="423" spans="21:22" x14ac:dyDescent="0.3">
      <c r="U423" s="261"/>
      <c r="V423" s="261"/>
    </row>
    <row r="424" spans="21:22" x14ac:dyDescent="0.3">
      <c r="U424" s="261"/>
      <c r="V424" s="261"/>
    </row>
    <row r="425" spans="21:22" x14ac:dyDescent="0.3">
      <c r="U425" s="261"/>
      <c r="V425" s="261"/>
    </row>
    <row r="426" spans="21:22" x14ac:dyDescent="0.3">
      <c r="U426" s="261"/>
      <c r="V426" s="261"/>
    </row>
    <row r="427" spans="21:22" x14ac:dyDescent="0.3">
      <c r="U427" s="261"/>
      <c r="V427" s="261"/>
    </row>
    <row r="428" spans="21:22" x14ac:dyDescent="0.3">
      <c r="U428" s="261"/>
      <c r="V428" s="261"/>
    </row>
    <row r="429" spans="21:22" x14ac:dyDescent="0.3">
      <c r="U429" s="261"/>
      <c r="V429" s="261"/>
    </row>
    <row r="430" spans="21:22" x14ac:dyDescent="0.3">
      <c r="U430" s="261"/>
      <c r="V430" s="261"/>
    </row>
    <row r="431" spans="21:22" x14ac:dyDescent="0.3">
      <c r="U431" s="261"/>
      <c r="V431" s="261"/>
    </row>
    <row r="432" spans="21:22" x14ac:dyDescent="0.3">
      <c r="U432" s="261"/>
      <c r="V432" s="261"/>
    </row>
    <row r="433" spans="21:22" x14ac:dyDescent="0.3">
      <c r="U433" s="261"/>
      <c r="V433" s="261"/>
    </row>
    <row r="434" spans="21:22" x14ac:dyDescent="0.3">
      <c r="U434" s="261"/>
      <c r="V434" s="261"/>
    </row>
    <row r="435" spans="21:22" x14ac:dyDescent="0.3">
      <c r="U435" s="261"/>
      <c r="V435" s="261"/>
    </row>
    <row r="436" spans="21:22" x14ac:dyDescent="0.3">
      <c r="U436" s="261"/>
      <c r="V436" s="261"/>
    </row>
    <row r="437" spans="21:22" x14ac:dyDescent="0.3">
      <c r="U437" s="261"/>
      <c r="V437" s="261"/>
    </row>
    <row r="438" spans="21:22" x14ac:dyDescent="0.3">
      <c r="U438" s="261"/>
      <c r="V438" s="261"/>
    </row>
    <row r="439" spans="21:22" x14ac:dyDescent="0.3">
      <c r="U439" s="261"/>
      <c r="V439" s="261"/>
    </row>
    <row r="440" spans="21:22" x14ac:dyDescent="0.3">
      <c r="U440" s="261"/>
      <c r="V440" s="261"/>
    </row>
    <row r="441" spans="21:22" x14ac:dyDescent="0.3">
      <c r="U441" s="261"/>
      <c r="V441" s="261"/>
    </row>
    <row r="442" spans="21:22" x14ac:dyDescent="0.3">
      <c r="U442" s="261"/>
      <c r="V442" s="261"/>
    </row>
    <row r="443" spans="21:22" x14ac:dyDescent="0.3">
      <c r="U443" s="261"/>
      <c r="V443" s="261"/>
    </row>
    <row r="444" spans="21:22" x14ac:dyDescent="0.3">
      <c r="U444" s="261"/>
      <c r="V444" s="261"/>
    </row>
    <row r="445" spans="21:22" x14ac:dyDescent="0.3">
      <c r="U445" s="261"/>
      <c r="V445" s="261"/>
    </row>
    <row r="446" spans="21:22" x14ac:dyDescent="0.3">
      <c r="U446" s="261"/>
      <c r="V446" s="261"/>
    </row>
    <row r="447" spans="21:22" x14ac:dyDescent="0.3">
      <c r="U447" s="261"/>
      <c r="V447" s="261"/>
    </row>
    <row r="448" spans="21:22" x14ac:dyDescent="0.3">
      <c r="U448" s="261"/>
      <c r="V448" s="261"/>
    </row>
    <row r="449" spans="21:22" x14ac:dyDescent="0.3">
      <c r="U449" s="261"/>
      <c r="V449" s="261"/>
    </row>
    <row r="450" spans="21:22" x14ac:dyDescent="0.3">
      <c r="U450" s="261"/>
      <c r="V450" s="261"/>
    </row>
    <row r="451" spans="21:22" x14ac:dyDescent="0.3">
      <c r="U451" s="261"/>
      <c r="V451" s="261"/>
    </row>
    <row r="452" spans="21:22" x14ac:dyDescent="0.3">
      <c r="U452" s="261"/>
      <c r="V452" s="261"/>
    </row>
    <row r="453" spans="21:22" x14ac:dyDescent="0.3">
      <c r="U453" s="261"/>
      <c r="V453" s="261"/>
    </row>
    <row r="454" spans="21:22" x14ac:dyDescent="0.3">
      <c r="U454" s="261"/>
      <c r="V454" s="261"/>
    </row>
    <row r="455" spans="21:22" x14ac:dyDescent="0.3">
      <c r="U455" s="261"/>
      <c r="V455" s="261"/>
    </row>
    <row r="456" spans="21:22" x14ac:dyDescent="0.3">
      <c r="U456" s="261"/>
      <c r="V456" s="261"/>
    </row>
    <row r="457" spans="21:22" x14ac:dyDescent="0.3">
      <c r="U457" s="261"/>
      <c r="V457" s="261"/>
    </row>
    <row r="458" spans="21:22" x14ac:dyDescent="0.3">
      <c r="U458" s="261"/>
      <c r="V458" s="261"/>
    </row>
    <row r="459" spans="21:22" x14ac:dyDescent="0.3">
      <c r="U459" s="261"/>
      <c r="V459" s="261"/>
    </row>
    <row r="460" spans="21:22" x14ac:dyDescent="0.3">
      <c r="U460" s="261"/>
      <c r="V460" s="261"/>
    </row>
    <row r="461" spans="21:22" x14ac:dyDescent="0.3">
      <c r="U461" s="261"/>
      <c r="V461" s="261"/>
    </row>
    <row r="462" spans="21:22" x14ac:dyDescent="0.3">
      <c r="U462" s="261"/>
      <c r="V462" s="261"/>
    </row>
    <row r="463" spans="21:22" x14ac:dyDescent="0.3">
      <c r="U463" s="261"/>
      <c r="V463" s="261"/>
    </row>
    <row r="464" spans="21:22" x14ac:dyDescent="0.3">
      <c r="U464" s="261"/>
      <c r="V464" s="261"/>
    </row>
    <row r="465" spans="21:22" x14ac:dyDescent="0.3">
      <c r="U465" s="261"/>
      <c r="V465" s="261"/>
    </row>
    <row r="466" spans="21:22" x14ac:dyDescent="0.3">
      <c r="U466" s="261"/>
      <c r="V466" s="261"/>
    </row>
    <row r="467" spans="21:22" x14ac:dyDescent="0.3">
      <c r="U467" s="261"/>
      <c r="V467" s="261"/>
    </row>
    <row r="468" spans="21:22" x14ac:dyDescent="0.3">
      <c r="U468" s="261"/>
      <c r="V468" s="261"/>
    </row>
    <row r="469" spans="21:22" x14ac:dyDescent="0.3">
      <c r="U469" s="261"/>
      <c r="V469" s="261"/>
    </row>
    <row r="470" spans="21:22" x14ac:dyDescent="0.3">
      <c r="U470" s="261"/>
      <c r="V470" s="261"/>
    </row>
    <row r="471" spans="21:22" x14ac:dyDescent="0.3">
      <c r="U471" s="261"/>
      <c r="V471" s="261"/>
    </row>
    <row r="472" spans="21:22" x14ac:dyDescent="0.3">
      <c r="U472" s="261"/>
      <c r="V472" s="261"/>
    </row>
    <row r="473" spans="21:22" x14ac:dyDescent="0.3">
      <c r="U473" s="261"/>
      <c r="V473" s="261"/>
    </row>
    <row r="474" spans="21:22" x14ac:dyDescent="0.3">
      <c r="U474" s="261"/>
      <c r="V474" s="261"/>
    </row>
    <row r="475" spans="21:22" x14ac:dyDescent="0.3">
      <c r="U475" s="261"/>
      <c r="V475" s="261"/>
    </row>
    <row r="476" spans="21:22" x14ac:dyDescent="0.3">
      <c r="U476" s="261"/>
      <c r="V476" s="261"/>
    </row>
    <row r="477" spans="21:22" x14ac:dyDescent="0.3">
      <c r="U477" s="261"/>
      <c r="V477" s="261"/>
    </row>
    <row r="478" spans="21:22" x14ac:dyDescent="0.3">
      <c r="U478" s="261"/>
      <c r="V478" s="261"/>
    </row>
    <row r="479" spans="21:22" x14ac:dyDescent="0.3">
      <c r="U479" s="261"/>
      <c r="V479" s="261"/>
    </row>
    <row r="480" spans="21:22" x14ac:dyDescent="0.3">
      <c r="U480" s="261"/>
      <c r="V480" s="261"/>
    </row>
    <row r="481" spans="21:22" x14ac:dyDescent="0.3">
      <c r="U481" s="261"/>
      <c r="V481" s="261"/>
    </row>
    <row r="482" spans="21:22" x14ac:dyDescent="0.3">
      <c r="U482" s="261"/>
      <c r="V482" s="261"/>
    </row>
    <row r="483" spans="21:22" x14ac:dyDescent="0.3">
      <c r="U483" s="261"/>
      <c r="V483" s="261"/>
    </row>
    <row r="484" spans="21:22" x14ac:dyDescent="0.3">
      <c r="U484" s="261"/>
      <c r="V484" s="261"/>
    </row>
    <row r="485" spans="21:22" x14ac:dyDescent="0.3">
      <c r="U485" s="261"/>
      <c r="V485" s="261"/>
    </row>
    <row r="486" spans="21:22" x14ac:dyDescent="0.3">
      <c r="U486" s="261"/>
      <c r="V486" s="261"/>
    </row>
    <row r="487" spans="21:22" x14ac:dyDescent="0.3">
      <c r="U487" s="261"/>
      <c r="V487" s="261"/>
    </row>
    <row r="488" spans="21:22" x14ac:dyDescent="0.3">
      <c r="U488" s="261"/>
      <c r="V488" s="261"/>
    </row>
    <row r="489" spans="21:22" x14ac:dyDescent="0.3">
      <c r="U489" s="261"/>
      <c r="V489" s="261"/>
    </row>
    <row r="490" spans="21:22" x14ac:dyDescent="0.3">
      <c r="U490" s="261"/>
      <c r="V490" s="261"/>
    </row>
    <row r="491" spans="21:22" x14ac:dyDescent="0.3">
      <c r="U491" s="261"/>
      <c r="V491" s="261"/>
    </row>
    <row r="492" spans="21:22" x14ac:dyDescent="0.3">
      <c r="U492" s="261"/>
      <c r="V492" s="261"/>
    </row>
    <row r="493" spans="21:22" x14ac:dyDescent="0.3">
      <c r="U493" s="261"/>
      <c r="V493" s="261"/>
    </row>
    <row r="494" spans="21:22" x14ac:dyDescent="0.3">
      <c r="U494" s="261"/>
      <c r="V494" s="261"/>
    </row>
    <row r="495" spans="21:22" x14ac:dyDescent="0.3">
      <c r="U495" s="261"/>
      <c r="V495" s="261"/>
    </row>
    <row r="496" spans="21:22" x14ac:dyDescent="0.3">
      <c r="U496" s="261"/>
      <c r="V496" s="261"/>
    </row>
    <row r="497" spans="21:22" x14ac:dyDescent="0.3">
      <c r="U497" s="261"/>
      <c r="V497" s="261"/>
    </row>
    <row r="498" spans="21:22" x14ac:dyDescent="0.3">
      <c r="U498" s="261"/>
      <c r="V498" s="261"/>
    </row>
    <row r="499" spans="21:22" x14ac:dyDescent="0.3">
      <c r="U499" s="261"/>
      <c r="V499" s="261"/>
    </row>
    <row r="500" spans="21:22" x14ac:dyDescent="0.3">
      <c r="U500" s="261"/>
      <c r="V500" s="261"/>
    </row>
    <row r="501" spans="21:22" x14ac:dyDescent="0.3">
      <c r="U501" s="261"/>
      <c r="V501" s="261"/>
    </row>
    <row r="502" spans="21:22" x14ac:dyDescent="0.3">
      <c r="U502" s="261"/>
      <c r="V502" s="261"/>
    </row>
    <row r="503" spans="21:22" x14ac:dyDescent="0.3">
      <c r="U503" s="261"/>
      <c r="V503" s="261"/>
    </row>
    <row r="504" spans="21:22" x14ac:dyDescent="0.3">
      <c r="U504" s="261"/>
      <c r="V504" s="261"/>
    </row>
    <row r="505" spans="21:22" x14ac:dyDescent="0.3">
      <c r="U505" s="261"/>
      <c r="V505" s="261"/>
    </row>
    <row r="506" spans="21:22" x14ac:dyDescent="0.3">
      <c r="U506" s="261"/>
      <c r="V506" s="261"/>
    </row>
    <row r="507" spans="21:22" x14ac:dyDescent="0.3">
      <c r="U507" s="261"/>
      <c r="V507" s="261"/>
    </row>
    <row r="508" spans="21:22" x14ac:dyDescent="0.3">
      <c r="U508" s="261"/>
      <c r="V508" s="261"/>
    </row>
    <row r="509" spans="21:22" x14ac:dyDescent="0.3">
      <c r="U509" s="261"/>
      <c r="V509" s="261"/>
    </row>
    <row r="510" spans="21:22" x14ac:dyDescent="0.3">
      <c r="U510" s="261"/>
      <c r="V510" s="261"/>
    </row>
    <row r="511" spans="21:22" x14ac:dyDescent="0.3">
      <c r="U511" s="261"/>
      <c r="V511" s="261"/>
    </row>
    <row r="512" spans="21:22" x14ac:dyDescent="0.3">
      <c r="U512" s="261"/>
      <c r="V512" s="261"/>
    </row>
    <row r="513" spans="21:22" x14ac:dyDescent="0.3">
      <c r="U513" s="261"/>
      <c r="V513" s="261"/>
    </row>
    <row r="514" spans="21:22" x14ac:dyDescent="0.3">
      <c r="U514" s="261"/>
      <c r="V514" s="261"/>
    </row>
    <row r="515" spans="21:22" x14ac:dyDescent="0.3">
      <c r="U515" s="261"/>
      <c r="V515" s="261"/>
    </row>
    <row r="516" spans="21:22" x14ac:dyDescent="0.3">
      <c r="U516" s="261"/>
      <c r="V516" s="261"/>
    </row>
    <row r="517" spans="21:22" x14ac:dyDescent="0.3">
      <c r="U517" s="261"/>
      <c r="V517" s="261"/>
    </row>
    <row r="518" spans="21:22" x14ac:dyDescent="0.3">
      <c r="U518" s="261"/>
      <c r="V518" s="261"/>
    </row>
    <row r="519" spans="21:22" x14ac:dyDescent="0.3">
      <c r="U519" s="261"/>
      <c r="V519" s="261"/>
    </row>
    <row r="520" spans="21:22" x14ac:dyDescent="0.3">
      <c r="U520" s="261"/>
      <c r="V520" s="261"/>
    </row>
    <row r="521" spans="21:22" x14ac:dyDescent="0.3">
      <c r="U521" s="261"/>
      <c r="V521" s="261"/>
    </row>
    <row r="522" spans="21:22" x14ac:dyDescent="0.3">
      <c r="U522" s="261"/>
      <c r="V522" s="261"/>
    </row>
    <row r="523" spans="21:22" x14ac:dyDescent="0.3">
      <c r="U523" s="261"/>
      <c r="V523" s="261"/>
    </row>
    <row r="524" spans="21:22" x14ac:dyDescent="0.3">
      <c r="U524" s="261"/>
      <c r="V524" s="261"/>
    </row>
    <row r="525" spans="21:22" x14ac:dyDescent="0.3">
      <c r="U525" s="261"/>
      <c r="V525" s="261"/>
    </row>
    <row r="526" spans="21:22" x14ac:dyDescent="0.3">
      <c r="U526" s="261"/>
      <c r="V526" s="261"/>
    </row>
    <row r="527" spans="21:22" x14ac:dyDescent="0.3">
      <c r="U527" s="261"/>
      <c r="V527" s="261"/>
    </row>
    <row r="528" spans="21:22" x14ac:dyDescent="0.3">
      <c r="U528" s="261"/>
      <c r="V528" s="261"/>
    </row>
    <row r="529" spans="21:22" x14ac:dyDescent="0.3">
      <c r="U529" s="261"/>
      <c r="V529" s="261"/>
    </row>
    <row r="530" spans="21:22" x14ac:dyDescent="0.3">
      <c r="U530" s="261"/>
      <c r="V530" s="261"/>
    </row>
    <row r="531" spans="21:22" x14ac:dyDescent="0.3">
      <c r="U531" s="261"/>
      <c r="V531" s="261"/>
    </row>
    <row r="532" spans="21:22" x14ac:dyDescent="0.3">
      <c r="U532" s="261"/>
      <c r="V532" s="261"/>
    </row>
    <row r="533" spans="21:22" x14ac:dyDescent="0.3">
      <c r="U533" s="261"/>
      <c r="V533" s="261"/>
    </row>
    <row r="534" spans="21:22" x14ac:dyDescent="0.3">
      <c r="U534" s="261"/>
      <c r="V534" s="261"/>
    </row>
    <row r="535" spans="21:22" x14ac:dyDescent="0.3">
      <c r="U535" s="261"/>
      <c r="V535" s="261"/>
    </row>
    <row r="536" spans="21:22" x14ac:dyDescent="0.3">
      <c r="U536" s="261"/>
      <c r="V536" s="261"/>
    </row>
    <row r="537" spans="21:22" x14ac:dyDescent="0.3">
      <c r="U537" s="261"/>
      <c r="V537" s="261"/>
    </row>
    <row r="538" spans="21:22" x14ac:dyDescent="0.3">
      <c r="U538" s="261"/>
      <c r="V538" s="261"/>
    </row>
    <row r="539" spans="21:22" x14ac:dyDescent="0.3">
      <c r="U539" s="261"/>
      <c r="V539" s="261"/>
    </row>
    <row r="540" spans="21:22" x14ac:dyDescent="0.3">
      <c r="U540" s="261"/>
      <c r="V540" s="261"/>
    </row>
    <row r="541" spans="21:22" x14ac:dyDescent="0.3">
      <c r="U541" s="261"/>
      <c r="V541" s="261"/>
    </row>
    <row r="542" spans="21:22" x14ac:dyDescent="0.3">
      <c r="U542" s="261"/>
      <c r="V542" s="261"/>
    </row>
    <row r="543" spans="21:22" x14ac:dyDescent="0.3">
      <c r="U543" s="261"/>
      <c r="V543" s="261"/>
    </row>
    <row r="544" spans="21:22" x14ac:dyDescent="0.3">
      <c r="U544" s="261"/>
      <c r="V544" s="261"/>
    </row>
    <row r="545" spans="21:22" x14ac:dyDescent="0.3">
      <c r="U545" s="261"/>
      <c r="V545" s="261"/>
    </row>
    <row r="546" spans="21:22" x14ac:dyDescent="0.3">
      <c r="U546" s="261"/>
      <c r="V546" s="261"/>
    </row>
    <row r="547" spans="21:22" x14ac:dyDescent="0.3">
      <c r="U547" s="261"/>
      <c r="V547" s="261"/>
    </row>
    <row r="548" spans="21:22" x14ac:dyDescent="0.3">
      <c r="U548" s="261"/>
      <c r="V548" s="261"/>
    </row>
    <row r="549" spans="21:22" x14ac:dyDescent="0.3">
      <c r="U549" s="261"/>
      <c r="V549" s="261"/>
    </row>
    <row r="550" spans="21:22" x14ac:dyDescent="0.3">
      <c r="U550" s="261"/>
      <c r="V550" s="261"/>
    </row>
    <row r="551" spans="21:22" x14ac:dyDescent="0.3">
      <c r="U551" s="261"/>
      <c r="V551" s="261"/>
    </row>
    <row r="552" spans="21:22" x14ac:dyDescent="0.3">
      <c r="U552" s="261"/>
      <c r="V552" s="261"/>
    </row>
    <row r="553" spans="21:22" x14ac:dyDescent="0.3">
      <c r="U553" s="261"/>
      <c r="V553" s="261"/>
    </row>
    <row r="554" spans="21:22" x14ac:dyDescent="0.3">
      <c r="U554" s="261"/>
      <c r="V554" s="261"/>
    </row>
    <row r="555" spans="21:22" x14ac:dyDescent="0.3">
      <c r="U555" s="261"/>
      <c r="V555" s="261"/>
    </row>
    <row r="556" spans="21:22" x14ac:dyDescent="0.3">
      <c r="U556" s="261"/>
      <c r="V556" s="261"/>
    </row>
    <row r="557" spans="21:22" x14ac:dyDescent="0.3">
      <c r="U557" s="261"/>
      <c r="V557" s="261"/>
    </row>
    <row r="558" spans="21:22" x14ac:dyDescent="0.3">
      <c r="U558" s="261"/>
      <c r="V558" s="261"/>
    </row>
    <row r="559" spans="21:22" x14ac:dyDescent="0.3">
      <c r="U559" s="261"/>
      <c r="V559" s="261"/>
    </row>
    <row r="560" spans="21:22" x14ac:dyDescent="0.3">
      <c r="U560" s="261"/>
      <c r="V560" s="261"/>
    </row>
    <row r="561" spans="21:22" x14ac:dyDescent="0.3">
      <c r="U561" s="261"/>
      <c r="V561" s="261"/>
    </row>
  </sheetData>
  <sheetProtection algorithmName="SHA-512" hashValue="EBPaSrjh42O1NK6vxKRD+wpHeda0QjK5p4QPe11c7baJuYQKb7P/8TgUr9g9AnHfbQrbUaA9Kzr7hYIvc0Kbww==" saltValue="bk/M7Z4vzLImVIsiLEqvLg==" spinCount="100000" sheet="1" selectLockedCells="1"/>
  <mergeCells count="250">
    <mergeCell ref="J42:K42"/>
    <mergeCell ref="B186:I186"/>
    <mergeCell ref="B187:I187"/>
    <mergeCell ref="A48:K48"/>
    <mergeCell ref="A9:K9"/>
    <mergeCell ref="H44:I44"/>
    <mergeCell ref="J44:K44"/>
    <mergeCell ref="B181:I181"/>
    <mergeCell ref="B182:I182"/>
    <mergeCell ref="B183:I183"/>
    <mergeCell ref="B184:I184"/>
    <mergeCell ref="B185:I185"/>
    <mergeCell ref="A42:B42"/>
    <mergeCell ref="C41:D41"/>
    <mergeCell ref="A44:B44"/>
    <mergeCell ref="A43:B43"/>
    <mergeCell ref="C44:D44"/>
    <mergeCell ref="C42:D42"/>
    <mergeCell ref="C43:D43"/>
    <mergeCell ref="B166:H166"/>
    <mergeCell ref="B147:F147"/>
    <mergeCell ref="B153:H153"/>
    <mergeCell ref="B150:H150"/>
    <mergeCell ref="I150:J150"/>
    <mergeCell ref="B135:F135"/>
    <mergeCell ref="B136:F136"/>
    <mergeCell ref="B137:F137"/>
    <mergeCell ref="B138:F138"/>
    <mergeCell ref="I174:J174"/>
    <mergeCell ref="A133:K133"/>
    <mergeCell ref="B151:F151"/>
    <mergeCell ref="I162:J162"/>
    <mergeCell ref="B161:F161"/>
    <mergeCell ref="I170:J170"/>
    <mergeCell ref="B165:F165"/>
    <mergeCell ref="B169:F169"/>
    <mergeCell ref="B173:F173"/>
    <mergeCell ref="I153:J153"/>
    <mergeCell ref="B143:F143"/>
    <mergeCell ref="B144:F144"/>
    <mergeCell ref="B145:F145"/>
    <mergeCell ref="B146:F146"/>
    <mergeCell ref="B174:H174"/>
    <mergeCell ref="B152:H152"/>
    <mergeCell ref="B139:F139"/>
    <mergeCell ref="B140:F140"/>
    <mergeCell ref="B148:F148"/>
    <mergeCell ref="B149:F149"/>
    <mergeCell ref="B141:F141"/>
    <mergeCell ref="B142:F142"/>
    <mergeCell ref="B170:H170"/>
    <mergeCell ref="B162:H162"/>
    <mergeCell ref="J103:K103"/>
    <mergeCell ref="J104:K104"/>
    <mergeCell ref="J105:K105"/>
    <mergeCell ref="J106:K106"/>
    <mergeCell ref="J107:K107"/>
    <mergeCell ref="J114:K114"/>
    <mergeCell ref="J115:K115"/>
    <mergeCell ref="J116:K116"/>
    <mergeCell ref="I166:J166"/>
    <mergeCell ref="J122:K122"/>
    <mergeCell ref="J117:K117"/>
    <mergeCell ref="H110:I110"/>
    <mergeCell ref="H108:I108"/>
    <mergeCell ref="H107:I107"/>
    <mergeCell ref="H106:I106"/>
    <mergeCell ref="H105:I105"/>
    <mergeCell ref="I152:J152"/>
    <mergeCell ref="B134:F134"/>
    <mergeCell ref="H116:I116"/>
    <mergeCell ref="H115:I115"/>
    <mergeCell ref="H114:I114"/>
    <mergeCell ref="H113:I113"/>
    <mergeCell ref="H112:I112"/>
    <mergeCell ref="H118:I118"/>
    <mergeCell ref="J110:K110"/>
    <mergeCell ref="J111:K111"/>
    <mergeCell ref="J112:K112"/>
    <mergeCell ref="H111:I111"/>
    <mergeCell ref="J118:K118"/>
    <mergeCell ref="J113:K113"/>
    <mergeCell ref="H122:I122"/>
    <mergeCell ref="A127:K127"/>
    <mergeCell ref="A119:D119"/>
    <mergeCell ref="H119:I119"/>
    <mergeCell ref="J119:K119"/>
    <mergeCell ref="A120:D120"/>
    <mergeCell ref="H120:I120"/>
    <mergeCell ref="J120:K120"/>
    <mergeCell ref="H117:I117"/>
    <mergeCell ref="B34:G34"/>
    <mergeCell ref="B35:G35"/>
    <mergeCell ref="J100:K100"/>
    <mergeCell ref="J101:K101"/>
    <mergeCell ref="H81:I81"/>
    <mergeCell ref="J66:K66"/>
    <mergeCell ref="J63:K63"/>
    <mergeCell ref="J83:K83"/>
    <mergeCell ref="J84:K84"/>
    <mergeCell ref="J87:K87"/>
    <mergeCell ref="J88:K88"/>
    <mergeCell ref="J89:K89"/>
    <mergeCell ref="H96:I96"/>
    <mergeCell ref="H61:I61"/>
    <mergeCell ref="H64:I64"/>
    <mergeCell ref="H66:I66"/>
    <mergeCell ref="H83:I83"/>
    <mergeCell ref="I35:J35"/>
    <mergeCell ref="H101:I101"/>
    <mergeCell ref="H100:I100"/>
    <mergeCell ref="H90:I90"/>
    <mergeCell ref="H91:I91"/>
    <mergeCell ref="H43:I43"/>
    <mergeCell ref="H42:I42"/>
    <mergeCell ref="H5:K5"/>
    <mergeCell ref="A21:F21"/>
    <mergeCell ref="I32:J32"/>
    <mergeCell ref="A11:B11"/>
    <mergeCell ref="A12:B12"/>
    <mergeCell ref="C11:F11"/>
    <mergeCell ref="C12:F12"/>
    <mergeCell ref="J21:K21"/>
    <mergeCell ref="A19:D19"/>
    <mergeCell ref="J12:K12"/>
    <mergeCell ref="A14:B14"/>
    <mergeCell ref="C14:F14"/>
    <mergeCell ref="J14:K14"/>
    <mergeCell ref="J19:K19"/>
    <mergeCell ref="I6:K6"/>
    <mergeCell ref="I7:K7"/>
    <mergeCell ref="G21:H21"/>
    <mergeCell ref="G20:H20"/>
    <mergeCell ref="G13:H13"/>
    <mergeCell ref="G14:H14"/>
    <mergeCell ref="E19:I19"/>
    <mergeCell ref="G12:I12"/>
    <mergeCell ref="I31:J31"/>
    <mergeCell ref="I30:J30"/>
    <mergeCell ref="A17:K17"/>
    <mergeCell ref="A16:K16"/>
    <mergeCell ref="A190:K190"/>
    <mergeCell ref="A180:K180"/>
    <mergeCell ref="J90:K90"/>
    <mergeCell ref="J91:K91"/>
    <mergeCell ref="J92:K92"/>
    <mergeCell ref="J93:K93"/>
    <mergeCell ref="J94:K94"/>
    <mergeCell ref="J82:K82"/>
    <mergeCell ref="J81:K81"/>
    <mergeCell ref="I29:J29"/>
    <mergeCell ref="I28:J28"/>
    <mergeCell ref="I27:J27"/>
    <mergeCell ref="H49:I49"/>
    <mergeCell ref="H121:I121"/>
    <mergeCell ref="J121:K121"/>
    <mergeCell ref="H41:I41"/>
    <mergeCell ref="A176:A177"/>
    <mergeCell ref="I176:J177"/>
    <mergeCell ref="K176:K177"/>
    <mergeCell ref="B176:G176"/>
    <mergeCell ref="I34:J34"/>
    <mergeCell ref="I33:J33"/>
    <mergeCell ref="H58:I58"/>
    <mergeCell ref="J58:K58"/>
    <mergeCell ref="H75:I75"/>
    <mergeCell ref="J75:K75"/>
    <mergeCell ref="H51:I51"/>
    <mergeCell ref="J51:K51"/>
    <mergeCell ref="H52:I52"/>
    <mergeCell ref="J52:K52"/>
    <mergeCell ref="H53:I53"/>
    <mergeCell ref="J53:K53"/>
    <mergeCell ref="H109:I109"/>
    <mergeCell ref="J109:K109"/>
    <mergeCell ref="J69:K69"/>
    <mergeCell ref="H104:I104"/>
    <mergeCell ref="H103:I103"/>
    <mergeCell ref="H93:I93"/>
    <mergeCell ref="H94:I94"/>
    <mergeCell ref="H95:I95"/>
    <mergeCell ref="H82:I82"/>
    <mergeCell ref="H85:I85"/>
    <mergeCell ref="J85:K85"/>
    <mergeCell ref="H84:I84"/>
    <mergeCell ref="H87:I87"/>
    <mergeCell ref="H88:I88"/>
    <mergeCell ref="H89:I89"/>
    <mergeCell ref="H80:I80"/>
    <mergeCell ref="J80:K80"/>
    <mergeCell ref="H92:I92"/>
    <mergeCell ref="J108:K108"/>
    <mergeCell ref="H99:I99"/>
    <mergeCell ref="H86:I86"/>
    <mergeCell ref="J86:K86"/>
    <mergeCell ref="H98:I98"/>
    <mergeCell ref="H97:I97"/>
    <mergeCell ref="A74:D74"/>
    <mergeCell ref="H74:I74"/>
    <mergeCell ref="J74:K74"/>
    <mergeCell ref="H79:I79"/>
    <mergeCell ref="J79:K79"/>
    <mergeCell ref="B69:D69"/>
    <mergeCell ref="H69:I69"/>
    <mergeCell ref="H102:I102"/>
    <mergeCell ref="J102:K102"/>
    <mergeCell ref="J97:K97"/>
    <mergeCell ref="J98:K98"/>
    <mergeCell ref="J99:K99"/>
    <mergeCell ref="J95:K95"/>
    <mergeCell ref="J96:K96"/>
    <mergeCell ref="B68:D68"/>
    <mergeCell ref="H68:I68"/>
    <mergeCell ref="J68:K68"/>
    <mergeCell ref="B67:D67"/>
    <mergeCell ref="H67:I67"/>
    <mergeCell ref="J70:K70"/>
    <mergeCell ref="J73:K73"/>
    <mergeCell ref="J71:K71"/>
    <mergeCell ref="H73:I73"/>
    <mergeCell ref="H72:I72"/>
    <mergeCell ref="A73:D73"/>
    <mergeCell ref="A72:D72"/>
    <mergeCell ref="J72:K72"/>
    <mergeCell ref="J67:K67"/>
    <mergeCell ref="A71:I71"/>
    <mergeCell ref="A41:B41"/>
    <mergeCell ref="B61:D61"/>
    <mergeCell ref="B64:D64"/>
    <mergeCell ref="B66:D66"/>
    <mergeCell ref="H54:I54"/>
    <mergeCell ref="J54:K54"/>
    <mergeCell ref="A57:D57"/>
    <mergeCell ref="H57:I57"/>
    <mergeCell ref="J57:K57"/>
    <mergeCell ref="A55:K55"/>
    <mergeCell ref="A56:K56"/>
    <mergeCell ref="H59:I59"/>
    <mergeCell ref="J59:K59"/>
    <mergeCell ref="H60:I60"/>
    <mergeCell ref="J60:K60"/>
    <mergeCell ref="B62:I62"/>
    <mergeCell ref="J64:K64"/>
    <mergeCell ref="J49:K49"/>
    <mergeCell ref="H65:I65"/>
    <mergeCell ref="H63:I63"/>
    <mergeCell ref="J65:K65"/>
    <mergeCell ref="J61:K61"/>
    <mergeCell ref="H50:I50"/>
    <mergeCell ref="J50:K50"/>
  </mergeCells>
  <conditionalFormatting sqref="A18:D18">
    <cfRule type="expression" dxfId="39" priority="70">
      <formula>LEN($A$19)&lt;8</formula>
    </cfRule>
  </conditionalFormatting>
  <conditionalFormatting sqref="A11:B11">
    <cfRule type="expression" dxfId="38" priority="69">
      <formula>$A$12&lt;1000</formula>
    </cfRule>
  </conditionalFormatting>
  <conditionalFormatting sqref="C11:F11">
    <cfRule type="expression" dxfId="37" priority="68">
      <formula>LEN($C$12)&lt;4</formula>
    </cfRule>
  </conditionalFormatting>
  <conditionalFormatting sqref="G11:I11">
    <cfRule type="expression" dxfId="36" priority="67">
      <formula>LEN($G$12)&lt;2</formula>
    </cfRule>
  </conditionalFormatting>
  <conditionalFormatting sqref="J11:K11">
    <cfRule type="expression" dxfId="35" priority="66">
      <formula>LEN($J$12)&lt;2</formula>
    </cfRule>
  </conditionalFormatting>
  <conditionalFormatting sqref="A13:B13">
    <cfRule type="expression" dxfId="34" priority="65">
      <formula>LEN($A$14)&lt;2</formula>
    </cfRule>
  </conditionalFormatting>
  <conditionalFormatting sqref="C13:F13">
    <cfRule type="expression" dxfId="33" priority="64">
      <formula>LEN($C$14)&lt;8</formula>
    </cfRule>
  </conditionalFormatting>
  <conditionalFormatting sqref="G13:H13">
    <cfRule type="expression" dxfId="32" priority="63">
      <formula>LEN(G14)&lt;2</formula>
    </cfRule>
  </conditionalFormatting>
  <conditionalFormatting sqref="I13">
    <cfRule type="expression" dxfId="31" priority="62">
      <formula>LEN(I14)&lt;2</formula>
    </cfRule>
  </conditionalFormatting>
  <conditionalFormatting sqref="E18:I18">
    <cfRule type="expression" dxfId="30" priority="60">
      <formula>LEN($E$19)&lt;8</formula>
    </cfRule>
  </conditionalFormatting>
  <conditionalFormatting sqref="J18:K18">
    <cfRule type="expression" dxfId="29" priority="59">
      <formula>LEN($J$19)&lt;10</formula>
    </cfRule>
  </conditionalFormatting>
  <conditionalFormatting sqref="J13">
    <cfRule type="expression" dxfId="28" priority="58">
      <formula>LEN(J14)&lt;2</formula>
    </cfRule>
  </conditionalFormatting>
  <conditionalFormatting sqref="K13">
    <cfRule type="expression" dxfId="27" priority="57">
      <formula>LEN(J14)&lt;2</formula>
    </cfRule>
  </conditionalFormatting>
  <conditionalFormatting sqref="G20:H20">
    <cfRule type="expression" dxfId="26" priority="56">
      <formula>LEN(G21)&lt;2</formula>
    </cfRule>
  </conditionalFormatting>
  <conditionalFormatting sqref="I20">
    <cfRule type="expression" dxfId="25" priority="55">
      <formula>LEN(I21)&lt;2</formula>
    </cfRule>
  </conditionalFormatting>
  <conditionalFormatting sqref="J20">
    <cfRule type="expression" dxfId="24" priority="54">
      <formula>LEN(J21)&lt;2</formula>
    </cfRule>
  </conditionalFormatting>
  <conditionalFormatting sqref="K20">
    <cfRule type="expression" dxfId="23" priority="53">
      <formula>LEN(J21)&lt;2</formula>
    </cfRule>
  </conditionalFormatting>
  <conditionalFormatting sqref="A20:F20">
    <cfRule type="expression" dxfId="22" priority="52">
      <formula>LEN($A$21)&lt;8</formula>
    </cfRule>
  </conditionalFormatting>
  <conditionalFormatting sqref="G123:G124">
    <cfRule type="expression" dxfId="21" priority="45">
      <formula>$E$123=SUM($F$121:$F$121)</formula>
    </cfRule>
  </conditionalFormatting>
  <conditionalFormatting sqref="A185:B186">
    <cfRule type="expression" dxfId="20" priority="43">
      <formula>$A$14="AZ"</formula>
    </cfRule>
  </conditionalFormatting>
  <conditionalFormatting sqref="B135:F136">
    <cfRule type="expression" dxfId="19" priority="41">
      <formula>$G134=0</formula>
    </cfRule>
  </conditionalFormatting>
  <conditionalFormatting sqref="B138:F139">
    <cfRule type="expression" dxfId="18" priority="40">
      <formula>$G137=0</formula>
    </cfRule>
  </conditionalFormatting>
  <conditionalFormatting sqref="A141:F142">
    <cfRule type="expression" dxfId="17" priority="39">
      <formula>$G140=0</formula>
    </cfRule>
  </conditionalFormatting>
  <conditionalFormatting sqref="B144:F145">
    <cfRule type="expression" dxfId="16" priority="38">
      <formula>$G143=0</formula>
    </cfRule>
  </conditionalFormatting>
  <conditionalFormatting sqref="B147:F148">
    <cfRule type="expression" dxfId="15" priority="37">
      <formula>$G146=0</formula>
    </cfRule>
  </conditionalFormatting>
  <conditionalFormatting sqref="A138">
    <cfRule type="expression" dxfId="14" priority="36">
      <formula>$G137=0</formula>
    </cfRule>
  </conditionalFormatting>
  <conditionalFormatting sqref="A135">
    <cfRule type="expression" dxfId="13" priority="35">
      <formula>$G134=0</formula>
    </cfRule>
  </conditionalFormatting>
  <conditionalFormatting sqref="A144">
    <cfRule type="expression" dxfId="12" priority="34">
      <formula>$G143=0</formula>
    </cfRule>
  </conditionalFormatting>
  <conditionalFormatting sqref="A147">
    <cfRule type="expression" dxfId="11" priority="33">
      <formula>$G146=0</formula>
    </cfRule>
  </conditionalFormatting>
  <conditionalFormatting sqref="A126:K126">
    <cfRule type="expression" dxfId="10" priority="86" stopIfTrue="1">
      <formula>LEN($A$127)&gt;8</formula>
    </cfRule>
    <cfRule type="expression" dxfId="9" priority="87">
      <formula>SUM($H$118:$H$118)-$H$83-$H$97&lt;&gt;0</formula>
    </cfRule>
  </conditionalFormatting>
  <conditionalFormatting sqref="F110:F117 F103:F108 F81:F85 F61 F51:F54 F87:F101">
    <cfRule type="expression" dxfId="8" priority="17">
      <formula>$E$123&lt;&gt;$F$121</formula>
    </cfRule>
  </conditionalFormatting>
  <conditionalFormatting sqref="A70:A71">
    <cfRule type="expression" dxfId="7" priority="88" stopIfTrue="1">
      <formula>LEN($A$73)&gt;8</formula>
    </cfRule>
    <cfRule type="expression" dxfId="6" priority="89">
      <formula>$H$69&lt;&gt;0</formula>
    </cfRule>
  </conditionalFormatting>
  <conditionalFormatting sqref="A55:K55">
    <cfRule type="expression" dxfId="5" priority="9" stopIfTrue="1">
      <formula>LEN($A$56)&gt;10</formula>
    </cfRule>
    <cfRule type="expression" dxfId="4" priority="10">
      <formula>$N$51&gt;0</formula>
    </cfRule>
  </conditionalFormatting>
  <conditionalFormatting sqref="A187:B187">
    <cfRule type="expression" dxfId="3" priority="7">
      <formula>$A$14="AZ"</formula>
    </cfRule>
  </conditionalFormatting>
  <conditionalFormatting sqref="F86">
    <cfRule type="expression" dxfId="2" priority="6">
      <formula>$E$123&lt;&gt;$F$121</formula>
    </cfRule>
  </conditionalFormatting>
  <conditionalFormatting sqref="A30:H30">
    <cfRule type="expression" dxfId="1" priority="2">
      <formula>$A$14="AZ"</formula>
    </cfRule>
  </conditionalFormatting>
  <conditionalFormatting sqref="I30:J30">
    <cfRule type="expression" dxfId="0" priority="1">
      <formula>$A$14="AZ"</formula>
    </cfRule>
  </conditionalFormatting>
  <dataValidations count="7">
    <dataValidation type="list" allowBlank="1" showInputMessage="1" showErrorMessage="1" errorTitle="Invalid Entry" error="Enter the two-letter state code of the insurer's domicile, or if an alien insurer, port-of-entry state." prompt="Enter the two-letter state code of the insurer's domicile, or if an alien insurer, port-of-entry state." sqref="A14:B14" xr:uid="{00000000-0002-0000-0000-000000000000}">
      <formula1>$S$205:$S$255</formula1>
    </dataValidation>
    <dataValidation type="list" allowBlank="1" showInputMessage="1" showErrorMessage="1" errorTitle="Invalid Entry" error="Enter the two-letter ENTITY TYPE code as shown on the insurer's page of the Annual Taxes and Fees Data Sheet." prompt="Enter the two-letter ENTITY TYPE code as shown on the insurer's page of the Annual Taxes and Fees Data Sheet." sqref="J12:K12" xr:uid="{00000000-0002-0000-0000-000001000000}">
      <formula1>$X$289:$X$301</formula1>
    </dataValidation>
    <dataValidation type="decimal" allowBlank="1" showInputMessage="1" showErrorMessage="1" errorTitle="Invalid Entry" error="You must enter a positive number (or 0)." sqref="F122:I122 F75:I75 H61:I61 F58:I58 F63:F68" xr:uid="{00000000-0002-0000-0000-000003000000}">
      <formula1>0</formula1>
    </dataValidation>
    <dataValidation type="list" allowBlank="1" showInputMessage="1" showErrorMessage="1" errorTitle="Please re-enter" error="Please enter 1 for strongly disagree, 2 for disagree, 3 for agree, 4 for strongly agree, or 0 if not applicable." sqref="J181:J187" xr:uid="{00000000-0002-0000-0000-000004000000}">
      <formula1>$BA$323:$BA$327</formula1>
    </dataValidation>
    <dataValidation type="list" allowBlank="1" showInputMessage="1" showErrorMessage="1" sqref="K3" xr:uid="{00000000-0002-0000-0000-000005000000}">
      <formula1>$BD$351:$BD$355</formula1>
    </dataValidation>
    <dataValidation type="decimal" operator="greaterThanOrEqual" allowBlank="1" showInputMessage="1" showErrorMessage="1" errorTitle="Invalid Entry" error="You must enter a positive number (or 0)." sqref="G63:G68 F81:I117" xr:uid="{00000000-0002-0000-0000-000006000000}">
      <formula1>0</formula1>
    </dataValidation>
    <dataValidation type="list" allowBlank="1" showInputMessage="1" showErrorMessage="1" errorTitle="Invalid Entry" error="Enter the two-letter BUSINESS TYPE code as shown on the insurer's page of the Annual Taxes and Fees Data Sheet." prompt="Enter the two-letter BUSINESS TYPE code as shown on the insurer's page of the Annual Taxes and Fees Data Sheet." sqref="G12:H12" xr:uid="{00000000-0002-0000-0000-000002000000}">
      <formula1>$T$258:$T$281</formula1>
    </dataValidation>
  </dataValidations>
  <hyperlinks>
    <hyperlink ref="D4" r:id="rId1" xr:uid="{81D15D3F-B07E-411F-903C-C121606D3635}"/>
    <hyperlink ref="D5" r:id="rId2" xr:uid="{9CEF46A1-4E9F-4A01-BB39-0AEACF99B5E2}"/>
  </hyperlinks>
  <pageMargins left="0.25" right="0.25" top="0.25" bottom="0.75" header="0.5" footer="0.5"/>
  <pageSetup orientation="portrait" r:id="rId3"/>
  <headerFooter>
    <oddFooter>&amp;L&amp;9Printed &amp;D @ &amp;T&amp;RForm E-TAX (v. 20200923) | Page &amp;P of &amp;N</oddFooter>
  </headerFooter>
  <rowBreaks count="3" manualBreakCount="3">
    <brk id="45" max="16383" man="1"/>
    <brk id="76" max="16383" man="1"/>
    <brk id="127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74</vt:i4>
      </vt:variant>
    </vt:vector>
  </HeadingPairs>
  <TitlesOfParts>
    <vt:vector size="75" baseType="lpstr">
      <vt:lpstr>FormETAX</vt:lpstr>
      <vt:lpstr>_04</vt:lpstr>
      <vt:lpstr>_05</vt:lpstr>
      <vt:lpstr>_07</vt:lpstr>
      <vt:lpstr>_09</vt:lpstr>
      <vt:lpstr>_46</vt:lpstr>
      <vt:lpstr>_AH</vt:lpstr>
      <vt:lpstr>_AH_OS</vt:lpstr>
      <vt:lpstr>_AHT</vt:lpstr>
      <vt:lpstr>_AL</vt:lpstr>
      <vt:lpstr>_ALO</vt:lpstr>
      <vt:lpstr>_ANNSTMT</vt:lpstr>
      <vt:lpstr>_BusType</vt:lpstr>
      <vt:lpstr>_CHG</vt:lpstr>
      <vt:lpstr>_CP</vt:lpstr>
      <vt:lpstr>_CPO</vt:lpstr>
      <vt:lpstr>_DIV</vt:lpstr>
      <vt:lpstr>_Domicile</vt:lpstr>
      <vt:lpstr>_EntType</vt:lpstr>
      <vt:lpstr>_F1</vt:lpstr>
      <vt:lpstr>_F1T</vt:lpstr>
      <vt:lpstr>_F2</vt:lpstr>
      <vt:lpstr>_F2T</vt:lpstr>
      <vt:lpstr>_FC</vt:lpstr>
      <vt:lpstr>_FE</vt:lpstr>
      <vt:lpstr>_FI</vt:lpstr>
      <vt:lpstr>_FIO</vt:lpstr>
      <vt:lpstr>_FO</vt:lpstr>
      <vt:lpstr>_FOO</vt:lpstr>
      <vt:lpstr>_FT</vt:lpstr>
      <vt:lpstr>_GE</vt:lpstr>
      <vt:lpstr>_GT</vt:lpstr>
      <vt:lpstr>_HO</vt:lpstr>
      <vt:lpstr>_HOO</vt:lpstr>
      <vt:lpstr>_IB</vt:lpstr>
      <vt:lpstr>_InsurerName</vt:lpstr>
      <vt:lpstr>_LI</vt:lpstr>
      <vt:lpstr>_LI_OS</vt:lpstr>
      <vt:lpstr>_LT</vt:lpstr>
      <vt:lpstr>_MAddr</vt:lpstr>
      <vt:lpstr>_MCity</vt:lpstr>
      <vt:lpstr>_MCX</vt:lpstr>
      <vt:lpstr>_MState</vt:lpstr>
      <vt:lpstr>_MZIP</vt:lpstr>
      <vt:lpstr>_NAIC</vt:lpstr>
      <vt:lpstr>_OriginalReport</vt:lpstr>
      <vt:lpstr>_OS</vt:lpstr>
      <vt:lpstr>_PC</vt:lpstr>
      <vt:lpstr>_PC_OS</vt:lpstr>
      <vt:lpstr>_PCT</vt:lpstr>
      <vt:lpstr>_PMT_69</vt:lpstr>
      <vt:lpstr>_PreparerEmail</vt:lpstr>
      <vt:lpstr>_PreparerName</vt:lpstr>
      <vt:lpstr>_PreparerPhone</vt:lpstr>
      <vt:lpstr>_REN</vt:lpstr>
      <vt:lpstr>_RT</vt:lpstr>
      <vt:lpstr>_SG</vt:lpstr>
      <vt:lpstr>_SSA</vt:lpstr>
      <vt:lpstr>_SSB</vt:lpstr>
      <vt:lpstr>_SSC</vt:lpstr>
      <vt:lpstr>_SSD</vt:lpstr>
      <vt:lpstr>_SSE</vt:lpstr>
      <vt:lpstr>_SSF</vt:lpstr>
      <vt:lpstr>_SSZ</vt:lpstr>
      <vt:lpstr>_SVCCHG</vt:lpstr>
      <vt:lpstr>_TaxYear</vt:lpstr>
      <vt:lpstr>_TC</vt:lpstr>
      <vt:lpstr>_TIP</vt:lpstr>
      <vt:lpstr>_VE</vt:lpstr>
      <vt:lpstr>_VT</vt:lpstr>
      <vt:lpstr>_WC</vt:lpstr>
      <vt:lpstr>paycd_AS</vt:lpstr>
      <vt:lpstr>paycd_REN</vt:lpstr>
      <vt:lpstr>FormETAX!Print_Area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B. Greenberg</dc:creator>
  <cp:lastModifiedBy>Jerri Carriveau</cp:lastModifiedBy>
  <cp:revision/>
  <cp:lastPrinted>2020-09-23T19:33:06Z</cp:lastPrinted>
  <dcterms:created xsi:type="dcterms:W3CDTF">2014-08-01T00:43:46Z</dcterms:created>
  <dcterms:modified xsi:type="dcterms:W3CDTF">2023-01-26T18:45:44Z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