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151473\Downloads\"/>
    </mc:Choice>
  </mc:AlternateContent>
  <xr:revisionPtr revIDLastSave="0" documentId="8_{7CACD0E5-42D1-42CA-86A1-D8788AC13E55}" xr6:coauthVersionLast="36" xr6:coauthVersionMax="36" xr10:uidLastSave="{00000000-0000-0000-0000-000000000000}"/>
  <bookViews>
    <workbookView xWindow="0" yWindow="0" windowWidth="28800" windowHeight="12420" tabRatio="241" xr2:uid="{00000000-000D-0000-FFFF-FFFF00000000}"/>
  </bookViews>
  <sheets>
    <sheet name="FormETC" sheetId="1" r:id="rId1"/>
  </sheets>
  <definedNames>
    <definedName name="_xlnm.Print_Area" localSheetId="0">FormETC!$A$1:$K$103</definedName>
    <definedName name="tc_BusType">FormETC!$H$12</definedName>
    <definedName name="tc_Domicile">FormETC!$F$12</definedName>
    <definedName name="tc_EntType">FormETC!$J$12</definedName>
    <definedName name="TC_GFA">FormETC!$D$18</definedName>
    <definedName name="TC_GFE">FormETC!$F$18</definedName>
    <definedName name="TC_GFT">FormETC!$H$18</definedName>
    <definedName name="TC_HCA">FormETC!$D$22</definedName>
    <definedName name="TC_HCE">FormETC!$F$22</definedName>
    <definedName name="TC_HCF">FormETC!$J$22</definedName>
    <definedName name="TC_HCT">FormETC!$H$22</definedName>
    <definedName name="tc_InsurerName">FormETC!$C$12</definedName>
    <definedName name="tc_NAIC">FormETC!$A$12</definedName>
    <definedName name="tc_OrigRpt">FormETC!$I$6</definedName>
    <definedName name="TC_QJA">FormETC!$D$19</definedName>
    <definedName name="TC_QJE">FormETC!$F$19</definedName>
    <definedName name="TC_QJF">FormETC!$J$19</definedName>
    <definedName name="TC_QJT">FormETC!$H$19</definedName>
    <definedName name="TC_S1A">FormETC!$D$20</definedName>
    <definedName name="TC_S1E">FormETC!$F$20</definedName>
    <definedName name="TC_S1F">FormETC!$J$20</definedName>
    <definedName name="TC_S1T">FormETC!$H$20</definedName>
    <definedName name="TC_S2A">FormETC!$D$21</definedName>
    <definedName name="TC_S2E">FormETC!$F$21</definedName>
    <definedName name="TC_S2F">FormETC!$J$21</definedName>
    <definedName name="TC_S2T">FormETC!$H$21</definedName>
    <definedName name="TC_SCE">FormETC!$F$17</definedName>
    <definedName name="TC_SCT">FormETC!$H$17</definedName>
    <definedName name="tc_TaxYear">FormETC!$K$3</definedName>
    <definedName name="TC_TC">FormETC!$H$23</definedName>
    <definedName name="version">FormETC!$L$1</definedName>
  </definedNames>
  <calcPr calcId="191029"/>
</workbook>
</file>

<file path=xl/calcChain.xml><?xml version="1.0" encoding="utf-8"?>
<calcChain xmlns="http://schemas.openxmlformats.org/spreadsheetml/2006/main">
  <c r="L3" i="1" l="1"/>
  <c r="F34" i="1" s="1"/>
  <c r="Q1" i="1"/>
  <c r="Q2" i="1" s="1"/>
  <c r="Y301" i="1" l="1"/>
  <c r="Y302" i="1" s="1"/>
  <c r="Y303" i="1" s="1"/>
  <c r="Y304" i="1" s="1"/>
  <c r="Y305" i="1" s="1"/>
  <c r="Y306" i="1" s="1"/>
  <c r="B44" i="1"/>
  <c r="F44" i="1" s="1"/>
  <c r="H44" i="1" s="1"/>
  <c r="F22" i="1"/>
  <c r="G22" i="1" s="1"/>
  <c r="J97" i="1"/>
  <c r="J85" i="1"/>
  <c r="J73" i="1"/>
  <c r="J62" i="1"/>
  <c r="J102" i="1"/>
  <c r="J89" i="1"/>
  <c r="J77" i="1"/>
  <c r="J20" i="1" s="1"/>
  <c r="K20" i="1" s="1"/>
  <c r="J66" i="1"/>
  <c r="J19" i="1" s="1"/>
  <c r="K19" i="1" s="1"/>
  <c r="J22" i="1"/>
  <c r="K22" i="1" s="1"/>
  <c r="J21" i="1"/>
  <c r="K21" i="1"/>
  <c r="F21" i="1"/>
  <c r="G21" i="1"/>
  <c r="F20" i="1"/>
  <c r="G20" i="1"/>
  <c r="F19" i="1"/>
  <c r="G19" i="1"/>
  <c r="H54" i="1"/>
  <c r="J31" i="1"/>
  <c r="I7" i="1"/>
  <c r="H65" i="1" l="1"/>
  <c r="F16" i="1"/>
  <c r="H76" i="1"/>
  <c r="B87" i="1"/>
  <c r="D72" i="1"/>
  <c r="B31" i="1"/>
  <c r="D96" i="1"/>
  <c r="B99" i="1"/>
  <c r="B45" i="1"/>
  <c r="F45" i="1" s="1"/>
  <c r="H45" i="1" s="1"/>
  <c r="B64" i="1"/>
  <c r="B75" i="1"/>
  <c r="F101" i="1"/>
  <c r="F72" i="1"/>
  <c r="B42" i="1"/>
  <c r="F42" i="1" s="1"/>
  <c r="H42" i="1" s="1"/>
  <c r="B43" i="1"/>
  <c r="F43" i="1" s="1"/>
  <c r="H43" i="1" s="1"/>
  <c r="B33" i="1"/>
  <c r="F88" i="1"/>
  <c r="H101" i="1"/>
  <c r="D61" i="1"/>
  <c r="D84" i="1"/>
  <c r="B39" i="1"/>
  <c r="K25" i="1"/>
  <c r="K57" i="1" s="1"/>
  <c r="K80" i="1" s="1"/>
  <c r="F65" i="1"/>
  <c r="F76" i="1"/>
  <c r="H88" i="1"/>
  <c r="F61" i="1"/>
  <c r="F84" i="1"/>
  <c r="F96" i="1"/>
  <c r="C100" i="1"/>
  <c r="B41" i="1"/>
  <c r="F41" i="1" s="1"/>
  <c r="H41" i="1" s="1"/>
  <c r="H46" i="1" l="1"/>
  <c r="F18" i="1"/>
  <c r="G18" i="1" s="1"/>
  <c r="H18" i="1"/>
  <c r="I18" i="1" s="1"/>
  <c r="F17" i="1"/>
  <c r="G17" i="1" s="1"/>
  <c r="H34" i="1"/>
  <c r="H17" i="1" l="1"/>
  <c r="H35" i="1"/>
  <c r="H47" i="1" l="1"/>
  <c r="H55" i="1" s="1"/>
  <c r="D19" i="1" s="1"/>
  <c r="B40" i="1"/>
  <c r="I17" i="1"/>
  <c r="H63" i="1" l="1"/>
  <c r="B61" i="1"/>
  <c r="M22" i="1"/>
  <c r="E19" i="1"/>
  <c r="H19" i="1" l="1"/>
  <c r="B65" i="1"/>
  <c r="H67" i="1"/>
  <c r="B72" i="1" l="1"/>
  <c r="H74" i="1"/>
  <c r="D20" i="1"/>
  <c r="E20" i="1" s="1"/>
  <c r="I19" i="1"/>
  <c r="H20" i="1" l="1"/>
  <c r="B76" i="1"/>
  <c r="H78" i="1"/>
  <c r="H79" i="1" s="1"/>
  <c r="I20" i="1" l="1"/>
  <c r="B84" i="1"/>
  <c r="D21" i="1"/>
  <c r="E21" i="1" s="1"/>
  <c r="H86" i="1"/>
  <c r="B88" i="1" l="1"/>
  <c r="H90" i="1"/>
  <c r="H21" i="1"/>
  <c r="I21" i="1" l="1"/>
  <c r="H22" i="1"/>
  <c r="I22" i="1" s="1"/>
  <c r="B96" i="1"/>
  <c r="D22" i="1"/>
  <c r="E22" i="1" s="1"/>
  <c r="B101" i="1"/>
  <c r="H23" i="1" l="1"/>
  <c r="J23" i="1" s="1"/>
</calcChain>
</file>

<file path=xl/sharedStrings.xml><?xml version="1.0" encoding="utf-8"?>
<sst xmlns="http://schemas.openxmlformats.org/spreadsheetml/2006/main" count="278" uniqueCount="257">
  <si>
    <t>A.  INFORMATION ABOUT THE INSURER</t>
  </si>
  <si>
    <t>NAIC</t>
  </si>
  <si>
    <t>Insurer Name</t>
  </si>
  <si>
    <t>Domcile</t>
  </si>
  <si>
    <t>Bus. Type Code</t>
  </si>
  <si>
    <t>Entity Type Cd.</t>
  </si>
  <si>
    <t>TAX CREDITS CLAIM</t>
  </si>
  <si>
    <t>FORM E-TC</t>
  </si>
  <si>
    <t xml:space="preserve">for the calendar year ended December 31, </t>
  </si>
  <si>
    <t>REPORT TYPE (X):</t>
  </si>
  <si>
    <r>
      <rPr>
        <sz val="8"/>
        <color indexed="8"/>
        <rFont val="Calibri"/>
        <family val="2"/>
      </rPr>
      <t>Delete the "X" if amended</t>
    </r>
    <r>
      <rPr>
        <sz val="12"/>
        <color theme="1"/>
        <rFont val="Calibri"/>
        <family val="2"/>
      </rPr>
      <t xml:space="preserve"> </t>
    </r>
    <r>
      <rPr>
        <sz val="12"/>
        <color indexed="8"/>
        <rFont val="Arial"/>
        <family val="2"/>
      </rPr>
      <t>►</t>
    </r>
  </si>
  <si>
    <t>Original Report</t>
  </si>
  <si>
    <t>Amended Report</t>
  </si>
  <si>
    <t>B.  SUMMARY OF CLAIMED TAX CREDITS AND OFFSETS</t>
  </si>
  <si>
    <t>1.</t>
  </si>
  <si>
    <t>Credit/offset description</t>
  </si>
  <si>
    <t>Credit Earned</t>
  </si>
  <si>
    <t>2.</t>
  </si>
  <si>
    <t>4.</t>
  </si>
  <si>
    <t>5.</t>
  </si>
  <si>
    <t>6.</t>
  </si>
  <si>
    <t>7.</t>
  </si>
  <si>
    <t>8.</t>
  </si>
  <si>
    <t>9.</t>
  </si>
  <si>
    <t>TOTAL CREDITS</t>
  </si>
  <si>
    <t>C.  CALCULATION OF TAX CREDITS AND OFFSETS</t>
  </si>
  <si>
    <t>10.</t>
  </si>
  <si>
    <t>12.</t>
  </si>
  <si>
    <t>11.</t>
  </si>
  <si>
    <t xml:space="preserve">Yes </t>
  </si>
  <si>
    <t xml:space="preserve">No </t>
  </si>
  <si>
    <t>AZ</t>
  </si>
  <si>
    <t>LI</t>
  </si>
  <si>
    <t>DI</t>
  </si>
  <si>
    <t>PC</t>
  </si>
  <si>
    <t>WV</t>
  </si>
  <si>
    <t>ValidStateCodes</t>
  </si>
  <si>
    <t>AL</t>
  </si>
  <si>
    <t>AK</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</si>
  <si>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</si>
  <si>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</si>
  <si>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</si>
  <si>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</si>
  <si>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</si>
  <si>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</si>
  <si>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</si>
  <si>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</si>
  <si>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</si>
  <si>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</si>
  <si>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</si>
  <si>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</si>
  <si>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</si>
  <si>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</si>
  <si>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</si>
  <si>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</si>
  <si>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</si>
  <si>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</si>
  <si>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</si>
  <si>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</si>
  <si>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</si>
  <si>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</si>
  <si>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</si>
  <si>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</si>
  <si>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</si>
  <si>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</si>
  <si>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</si>
  <si>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</si>
  <si>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</si>
  <si>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</si>
  <si>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</si>
  <si>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</si>
  <si>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</si>
  <si>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</si>
  <si>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</si>
  <si>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</si>
  <si>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</si>
  <si>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</si>
  <si>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</si>
  <si>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</si>
  <si>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</si>
  <si>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</si>
  <si>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</si>
  <si>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</si>
  <si>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WI</t>
  </si>
  <si>
    <t>WY</t>
  </si>
  <si>
    <t>DC</t>
  </si>
  <si>
    <t>CODE</t>
  </si>
  <si>
    <t>DESCRIPTION</t>
  </si>
  <si>
    <t>AC</t>
  </si>
  <si>
    <t>AGENCY CAPTIVE</t>
  </si>
  <si>
    <t>ACCREDITED REINSURER</t>
  </si>
  <si>
    <t>AS</t>
  </si>
  <si>
    <t>REINSURER SURPLUS/ARS 20-261.01(A)3 &amp; 6</t>
  </si>
  <si>
    <t>AT</t>
  </si>
  <si>
    <t>REINSURER TRUST/ARS 20-261.01(A)4</t>
  </si>
  <si>
    <t>ASSOCIATION CAPTIVE INSURER</t>
  </si>
  <si>
    <t>CC</t>
  </si>
  <si>
    <t>PROTECTED CELL CAPTIVE</t>
  </si>
  <si>
    <t>CE</t>
  </si>
  <si>
    <t>CERTIFICATE OF EXEMPTION ARS 20-401.05</t>
  </si>
  <si>
    <t>CI</t>
  </si>
  <si>
    <t>CASUALTY INSURER</t>
  </si>
  <si>
    <t>CP</t>
  </si>
  <si>
    <t>PURE CAPTIVE INSURER</t>
  </si>
  <si>
    <t>DISABILITY INSURER</t>
  </si>
  <si>
    <t>FB</t>
  </si>
  <si>
    <t>FRATERNAL BENEFIT SOCIETY</t>
  </si>
  <si>
    <t>GC</t>
  </si>
  <si>
    <t>GROUP CAPTIVE</t>
  </si>
  <si>
    <t>HC</t>
  </si>
  <si>
    <t>HEALTH CARE SERVICES ORGANIZATION</t>
  </si>
  <si>
    <t>LD</t>
  </si>
  <si>
    <t>LIFE &amp; DISABILITY INSURER</t>
  </si>
  <si>
    <t>LIFE INSURER</t>
  </si>
  <si>
    <t>LP</t>
  </si>
  <si>
    <t>LIFE CARE PROVIDER (PROVISIONAL PERMIT)</t>
  </si>
  <si>
    <t>LR</t>
  </si>
  <si>
    <t>LIFE &amp; DISABILITY REINSURER</t>
  </si>
  <si>
    <t>LW</t>
  </si>
  <si>
    <t>LIFE &amp; DISABILITY REINSURER/WRITE DIRECT</t>
  </si>
  <si>
    <t>MG</t>
  </si>
  <si>
    <t>MORTGAGE GUARANTY INSURER</t>
  </si>
  <si>
    <t>ML</t>
  </si>
  <si>
    <t>MULTIPLE LINES INSURER</t>
  </si>
  <si>
    <t>MP</t>
  </si>
  <si>
    <t>RISK POOL</t>
  </si>
  <si>
    <t>MR</t>
  </si>
  <si>
    <t>MECHANICAL REIMBURSEMENT REINSURER</t>
  </si>
  <si>
    <t>PROPERTY &amp; CASUALTY INSURER</t>
  </si>
  <si>
    <t>PD</t>
  </si>
  <si>
    <t>PREPAID DENTAL PLAN ORGANIZATION</t>
  </si>
  <si>
    <t>PG</t>
  </si>
  <si>
    <t>PURCHASING GROUP</t>
  </si>
  <si>
    <t>PI</t>
  </si>
  <si>
    <t>PROPERTY INSURER</t>
  </si>
  <si>
    <t>PL</t>
  </si>
  <si>
    <t>PREPAID LEGAL INSURER</t>
  </si>
  <si>
    <t>RG</t>
  </si>
  <si>
    <t>RISK RETENTION GROUP</t>
  </si>
  <si>
    <t>SERVICE CORPORATION</t>
  </si>
  <si>
    <t>SV</t>
  </si>
  <si>
    <t>SERVICE COMPANY</t>
  </si>
  <si>
    <t>TI</t>
  </si>
  <si>
    <t>TITLE INSURER</t>
  </si>
  <si>
    <t>UR</t>
  </si>
  <si>
    <t>UNAFFILIATED CREDIT LIFE &amp; DIS REINSURER</t>
  </si>
  <si>
    <t xml:space="preserve">ASSOCIATION                             </t>
  </si>
  <si>
    <t>EB</t>
  </si>
  <si>
    <t>EMPLOYEE BENEFIT TRUST/VOLUNTARY EB ASSN</t>
  </si>
  <si>
    <t>GV</t>
  </si>
  <si>
    <t xml:space="preserve">GOVERNMENTAL                            </t>
  </si>
  <si>
    <t xml:space="preserve">INDIVIDUAL                              </t>
  </si>
  <si>
    <t>LC</t>
  </si>
  <si>
    <t xml:space="preserve">LIMITED LIABILITY COMPANY               </t>
  </si>
  <si>
    <t>LL</t>
  </si>
  <si>
    <t xml:space="preserve">LLOYDS ASSOCIATION                      </t>
  </si>
  <si>
    <t>MU</t>
  </si>
  <si>
    <t xml:space="preserve">MUTUAL INCORPORATION                    </t>
  </si>
  <si>
    <t>NP</t>
  </si>
  <si>
    <t xml:space="preserve">NON-PROFIT CORPORATION                  </t>
  </si>
  <si>
    <t>OT</t>
  </si>
  <si>
    <t xml:space="preserve">OTHER                                   </t>
  </si>
  <si>
    <t>PT</t>
  </si>
  <si>
    <t xml:space="preserve">PARTNERSHIP                             </t>
  </si>
  <si>
    <t>RE</t>
  </si>
  <si>
    <t xml:space="preserve">RECIPROCAL (INSURANCE EXCHANGE)         </t>
  </si>
  <si>
    <t>ST</t>
  </si>
  <si>
    <t xml:space="preserve">STOCK CORPORATION                       </t>
  </si>
  <si>
    <t>XR</t>
  </si>
  <si>
    <t xml:space="preserve">X-REFERENCE FILE ONLY                   </t>
  </si>
  <si>
    <t>Post to line 1 ►</t>
  </si>
  <si>
    <t>13.</t>
  </si>
  <si>
    <t>14.</t>
  </si>
  <si>
    <t>15.</t>
  </si>
  <si>
    <t>16.</t>
  </si>
  <si>
    <t>17.</t>
  </si>
  <si>
    <t>18.</t>
  </si>
  <si>
    <t>Unused, Forwarded</t>
  </si>
  <si>
    <t>Calculation of Tax Eligible for Remaining Tax Credit Deductions</t>
  </si>
  <si>
    <t>To be Carried Forward</t>
  </si>
  <si>
    <t xml:space="preserve">Credit Taken </t>
  </si>
  <si>
    <t>Prior-year Credit Taken</t>
  </si>
  <si>
    <t>24.</t>
  </si>
  <si>
    <t>25.</t>
  </si>
  <si>
    <t>26.</t>
  </si>
  <si>
    <t>27.</t>
  </si>
  <si>
    <t>28.</t>
  </si>
  <si>
    <t>Post to line 4 ►</t>
  </si>
  <si>
    <t>Unused Quality Jobs Tax credit earned during the past five years.  Attach a schedule showing the credits earned and used.</t>
  </si>
  <si>
    <t>29.</t>
  </si>
  <si>
    <t>30.</t>
  </si>
  <si>
    <t>31.</t>
  </si>
  <si>
    <t>32.</t>
  </si>
  <si>
    <t>Post to line 5 ►</t>
  </si>
  <si>
    <t>School Tuition Organizaton ("STO") Credit, Low-income Students - ARS § 20-224.06</t>
  </si>
  <si>
    <t>Unused STO Low-income Student credit earned during the past five years.  Attach a schedule showing the credits earned and used.</t>
  </si>
  <si>
    <t>33.</t>
  </si>
  <si>
    <t>34.</t>
  </si>
  <si>
    <t>35.</t>
  </si>
  <si>
    <r>
      <t xml:space="preserve">Remaining tax eligible for tax credit deductions  </t>
    </r>
    <r>
      <rPr>
        <i/>
        <sz val="11"/>
        <color indexed="8"/>
        <rFont val="Calibri"/>
        <family val="2"/>
      </rPr>
      <t>(line 32 minus line 33)</t>
    </r>
  </si>
  <si>
    <r>
      <t xml:space="preserve">Remaining tax eligible for tax credit deductions </t>
    </r>
    <r>
      <rPr>
        <i/>
        <sz val="11"/>
        <color indexed="8"/>
        <rFont val="Calibri"/>
        <family val="2"/>
      </rPr>
      <t>(line 34 minus line 35)</t>
    </r>
  </si>
  <si>
    <t>Post to line 6 ►</t>
  </si>
  <si>
    <t>36.</t>
  </si>
  <si>
    <t>37.</t>
  </si>
  <si>
    <t>School Tuition Organizaton ("STO") Credit, Disabled/Displaced Students - ARS § 20-224.07</t>
  </si>
  <si>
    <t>Unused STO Disabled/Displaced Student credit earned during the past five years.  Attach a schedule showing the credits earned and used.</t>
  </si>
  <si>
    <t>Post to line 7 ►</t>
  </si>
  <si>
    <t>38.</t>
  </si>
  <si>
    <t>39.</t>
  </si>
  <si>
    <t>Health Insurance Certificate ("HIC") Credits - ARS § 20-224.05</t>
  </si>
  <si>
    <t>Unused HIC credit earned during the past five years.  Attach a schedule showing the credits earned and used.</t>
  </si>
  <si>
    <t>*</t>
  </si>
  <si>
    <t>Use information from the insurer's "Annual Taxes and Fees Data Sheet," available from the Department of Insurance Tax Forms and Instructions</t>
  </si>
  <si>
    <t>Prior-year Credits Taken</t>
  </si>
  <si>
    <t>X</t>
  </si>
  <si>
    <t>Total Credit Taken/Applied</t>
  </si>
  <si>
    <r>
      <t xml:space="preserve">Remaining tax liability </t>
    </r>
    <r>
      <rPr>
        <i/>
        <sz val="11"/>
        <color indexed="8"/>
        <rFont val="Calibri"/>
        <family val="2"/>
      </rPr>
      <t>(line 9 minus line 10)</t>
    </r>
  </si>
  <si>
    <r>
      <t xml:space="preserve">Remaining tax liability </t>
    </r>
    <r>
      <rPr>
        <i/>
        <sz val="11"/>
        <color indexed="8"/>
        <rFont val="Calibri"/>
        <family val="2"/>
      </rPr>
      <t>(line 11 minus line 12)</t>
    </r>
  </si>
  <si>
    <r>
      <t>Premium tax ineligible for remaining credits</t>
    </r>
    <r>
      <rPr>
        <i/>
        <sz val="11"/>
        <color indexed="8"/>
        <rFont val="Calibri"/>
        <family val="2"/>
      </rPr>
      <t xml:space="preserve"> (sum of lines 14 through 16)</t>
    </r>
  </si>
  <si>
    <r>
      <t xml:space="preserve">Remaining tax eligible for remaining tax credit deductions </t>
    </r>
    <r>
      <rPr>
        <i/>
        <sz val="11"/>
        <color indexed="8"/>
        <rFont val="Calibri"/>
        <family val="2"/>
      </rPr>
      <t>(line 13 minus line 17)</t>
    </r>
  </si>
  <si>
    <r>
      <t xml:space="preserve">Remaining tax eligible for tax credit deductions  </t>
    </r>
    <r>
      <rPr>
        <i/>
        <sz val="11"/>
        <color indexed="8"/>
        <rFont val="Calibri"/>
        <family val="2"/>
      </rPr>
      <t>(line 23 minus line 24)</t>
    </r>
  </si>
  <si>
    <r>
      <t xml:space="preserve">Remaining tax eligible for tax credit deductions </t>
    </r>
    <r>
      <rPr>
        <i/>
        <sz val="11"/>
        <color indexed="8"/>
        <rFont val="Calibri"/>
        <family val="2"/>
      </rPr>
      <t>(line 25 minus line 26)</t>
    </r>
  </si>
  <si>
    <r>
      <t xml:space="preserve">Remaining tax eligible for tax credit deductions  </t>
    </r>
    <r>
      <rPr>
        <i/>
        <sz val="11"/>
        <color indexed="8"/>
        <rFont val="Calibri"/>
        <family val="2"/>
      </rPr>
      <t>(line 27 minus line 28)</t>
    </r>
  </si>
  <si>
    <r>
      <t xml:space="preserve">Remaining tax eligible for tax credit deductions </t>
    </r>
    <r>
      <rPr>
        <i/>
        <sz val="11"/>
        <color indexed="8"/>
        <rFont val="Calibri"/>
        <family val="2"/>
      </rPr>
      <t>(line 29 minus line 30)</t>
    </r>
  </si>
  <si>
    <r>
      <t xml:space="preserve">Remaining tax eligible for tax credit deductions </t>
    </r>
    <r>
      <rPr>
        <i/>
        <sz val="11"/>
        <color indexed="8"/>
        <rFont val="Calibri"/>
        <family val="2"/>
      </rPr>
      <t>(from line 31)</t>
    </r>
  </si>
  <si>
    <t>Internet web site to complete this section.  Make sure to not claim more credit than tax liability eligible for credit.</t>
  </si>
  <si>
    <t>Arizona Guaranty Fund Offsets - ARS §§ 20-674, 20-692</t>
  </si>
  <si>
    <t>Arizona Guaranty Fund Offsets</t>
  </si>
  <si>
    <t>Quality Jobs Tax Credit</t>
  </si>
  <si>
    <t>STO Credit, Low-income Students</t>
  </si>
  <si>
    <t>STO Credit, Displaced/Disabled Students</t>
  </si>
  <si>
    <t>Health Insurance Certificate Credits</t>
  </si>
  <si>
    <t>Taxable accident and health (A &amp; H) insurance premium (from Form E-TAX, Part E, line 27)</t>
  </si>
  <si>
    <t>Quality Jobs Tax Credit ("QJTC") - ARS §§ 20-224.03</t>
  </si>
  <si>
    <r>
      <t xml:space="preserve">Post this amount to Form E-TAX, Part C, line 2. </t>
    </r>
    <r>
      <rPr>
        <b/>
        <sz val="11"/>
        <color indexed="8"/>
        <rFont val="Arial"/>
        <family val="2"/>
      </rPr>
      <t>►</t>
    </r>
  </si>
  <si>
    <t>Post to line 2 ►</t>
  </si>
  <si>
    <t>Cert. of Contribution Amt.</t>
  </si>
  <si>
    <t>Credit Earned/Taken</t>
  </si>
  <si>
    <t>Maximum Gross Credit</t>
  </si>
  <si>
    <r>
      <t>TOTAL Guaranty Fund Offsets</t>
    </r>
    <r>
      <rPr>
        <i/>
        <sz val="11"/>
        <color indexed="8"/>
        <rFont val="Calibri"/>
        <family val="2"/>
      </rPr>
      <t xml:space="preserve"> (cannot exceed tax liability)</t>
    </r>
  </si>
  <si>
    <r>
      <t xml:space="preserve">Arizona Domestic Life/Disability Insurer Credit </t>
    </r>
    <r>
      <rPr>
        <i/>
        <sz val="10"/>
        <color indexed="8"/>
        <rFont val="Calibri"/>
        <family val="2"/>
      </rPr>
      <t>(repealed from and December 31, 2017)</t>
    </r>
  </si>
  <si>
    <r>
      <t xml:space="preserve">Arizona Domestic Life/Disability Insurer Credit - ARS § 20-167(D), </t>
    </r>
    <r>
      <rPr>
        <b/>
        <i/>
        <sz val="10"/>
        <color indexed="8"/>
        <rFont val="Calibri"/>
        <family val="2"/>
      </rPr>
      <t>repealed from and after December 31, 2017 (Laws 2017, Ch. 299 - HB 2528)</t>
    </r>
  </si>
  <si>
    <r>
      <t xml:space="preserve">Gross premium tax </t>
    </r>
    <r>
      <rPr>
        <i/>
        <sz val="11"/>
        <color indexed="30"/>
        <rFont val="Calibri"/>
        <family val="2"/>
      </rPr>
      <t>(from Form E-TAX, Part C, line 1)</t>
    </r>
  </si>
  <si>
    <r>
      <t>Vehicle insurance tax</t>
    </r>
    <r>
      <rPr>
        <i/>
        <sz val="11"/>
        <color indexed="30"/>
        <rFont val="Calibri"/>
        <family val="2"/>
      </rPr>
      <t xml:space="preserve"> (from From E-TAX, Part E, line 24)</t>
    </r>
  </si>
  <si>
    <r>
      <t xml:space="preserve">Tax on Carefree and Fountain Hills fire risks </t>
    </r>
    <r>
      <rPr>
        <i/>
        <sz val="11"/>
        <color indexed="30"/>
        <rFont val="Calibri"/>
        <family val="2"/>
      </rPr>
      <t>(from From E-TAX, Part E, line 19)</t>
    </r>
  </si>
  <si>
    <r>
      <t xml:space="preserve">Tax on fire risks for property outside Carefree and Fountain Hills </t>
    </r>
    <r>
      <rPr>
        <i/>
        <sz val="11"/>
        <color indexed="30"/>
        <rFont val="Calibri"/>
        <family val="2"/>
      </rPr>
      <t>(from From E-TAX, Part E, line 17)</t>
    </r>
  </si>
  <si>
    <t>Insurance Tax Section</t>
  </si>
  <si>
    <t>version</t>
  </si>
  <si>
    <t>Lines 19 through 23 intentionally skipped.  Proceed to Line 24.</t>
  </si>
  <si>
    <t>Current Year</t>
  </si>
  <si>
    <t>Default Tax Year</t>
  </si>
  <si>
    <r>
      <t xml:space="preserve">You </t>
    </r>
    <r>
      <rPr>
        <b/>
        <u/>
        <sz val="11"/>
        <color indexed="10"/>
        <rFont val="Arial"/>
        <family val="2"/>
      </rPr>
      <t>must</t>
    </r>
    <r>
      <rPr>
        <b/>
        <sz val="11"/>
        <color indexed="10"/>
        <rFont val="Arial"/>
        <family val="2"/>
      </rPr>
      <t xml:space="preserve"> file this and other tax forms using the NAIC OPTins system:</t>
    </r>
  </si>
  <si>
    <t>Arizona Department of Insurance and Financial Institutions</t>
  </si>
  <si>
    <r>
      <rPr>
        <b/>
        <u/>
        <sz val="12"/>
        <color theme="10"/>
        <rFont val="Calibri"/>
        <family val="2"/>
      </rPr>
      <t>Website:</t>
    </r>
    <r>
      <rPr>
        <u/>
        <sz val="12"/>
        <color theme="10"/>
        <rFont val="Calibri"/>
        <family val="2"/>
      </rPr>
      <t xml:space="preserve"> http://www.difi.az.gov</t>
    </r>
  </si>
  <si>
    <r>
      <rPr>
        <b/>
        <sz val="12"/>
        <color theme="8"/>
        <rFont val="Calibri"/>
        <family val="2"/>
        <scheme val="minor"/>
      </rPr>
      <t>Phone:</t>
    </r>
    <r>
      <rPr>
        <sz val="12"/>
        <color theme="8"/>
        <rFont val="Calibri"/>
        <family val="2"/>
        <scheme val="minor"/>
      </rPr>
      <t xml:space="preserve"> (602) 364-3246</t>
    </r>
  </si>
  <si>
    <r>
      <t xml:space="preserve">http://www.optins.org/  </t>
    </r>
    <r>
      <rPr>
        <b/>
        <sz val="10"/>
        <color theme="8"/>
        <rFont val="Arial"/>
        <family val="2"/>
      </rPr>
      <t>Email</t>
    </r>
    <r>
      <rPr>
        <sz val="10"/>
        <color theme="8"/>
        <rFont val="Arial"/>
        <family val="2"/>
      </rPr>
      <t xml:space="preserve">: optinshelp@naic.org  </t>
    </r>
    <r>
      <rPr>
        <b/>
        <sz val="10"/>
        <color theme="8"/>
        <rFont val="Arial"/>
        <family val="2"/>
      </rPr>
      <t xml:space="preserve">Phone: </t>
    </r>
    <r>
      <rPr>
        <sz val="10"/>
        <color theme="8"/>
        <rFont val="Arial"/>
        <family val="2"/>
      </rPr>
      <t>(816) 783-8990</t>
    </r>
  </si>
  <si>
    <r>
      <rPr>
        <b/>
        <u/>
        <sz val="12"/>
        <color theme="8"/>
        <rFont val="Calibri"/>
        <family val="2"/>
      </rPr>
      <t>Email:</t>
    </r>
    <r>
      <rPr>
        <u/>
        <sz val="12"/>
        <color theme="8"/>
        <rFont val="Calibri"/>
        <family val="2"/>
      </rPr>
      <t xml:space="preserve"> taxunit@difi.az.gov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</si>
</sst>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3" x14ac:knownFonts="1">
    <font>
      <sz val="12"/>
      <color theme="1"/>
      <name val="Calibri"/>
      <family val="2"/>
    </font>
    <font>
      <i/>
      <sz val="10"/>
      <color indexed="8"/>
      <name val="Calibri"/>
      <family val="2"/>
    </font>
    <font>
      <sz val="8"/>
      <color indexed="8"/>
      <name val="Calibri"/>
      <family val="2"/>
    </font>
    <font>
      <sz val="12"/>
      <color indexed="8"/>
      <name val="Arial"/>
      <family val="2"/>
    </font>
    <font>
      <b/>
      <sz val="11"/>
      <color indexed="8"/>
      <name val="Arial"/>
      <family val="2"/>
    </font>
    <font>
      <i/>
      <sz val="11"/>
      <color indexed="8"/>
      <name val="Calibri"/>
      <family val="2"/>
    </font>
    <font>
      <sz val="10"/>
      <color indexed="8"/>
      <name val="Arial"/>
      <family val="2"/>
    </font>
    <font>
      <sz val="16"/>
      <color indexed="8"/>
      <name val="Calibri"/>
      <family val="2"/>
    </font>
    <font>
      <sz val="11"/>
      <color indexed="8"/>
      <name val="Calibri"/>
      <family val="2"/>
    </font>
    <font>
      <b/>
      <i/>
      <sz val="10"/>
      <color indexed="8"/>
      <name val="Calibri"/>
      <family val="2"/>
    </font>
    <font>
      <i/>
      <sz val="11"/>
      <color indexed="30"/>
      <name val="Calibri"/>
      <family val="2"/>
    </font>
    <font>
      <b/>
      <sz val="11"/>
      <color indexed="10"/>
      <name val="Arial"/>
      <family val="2"/>
    </font>
    <font>
      <b/>
      <u/>
      <sz val="11"/>
      <color indexed="10"/>
      <name val="Arial"/>
      <family val="2"/>
    </font>
    <font>
      <sz val="12"/>
      <color theme="1"/>
      <name val="Calibri"/>
      <family val="2"/>
    </font>
    <font>
      <u/>
      <sz val="12"/>
      <color theme="10"/>
      <name val="Calibri"/>
      <family val="2"/>
    </font>
    <font>
      <b/>
      <sz val="12"/>
      <color theme="1"/>
      <name val="Calibri"/>
      <family val="2"/>
    </font>
    <font>
      <b/>
      <sz val="14"/>
      <color theme="1"/>
      <name val="Calibri"/>
      <family val="2"/>
    </font>
    <font>
      <sz val="11"/>
      <color theme="1"/>
      <name val="Calibri"/>
      <family val="2"/>
    </font>
    <font>
      <b/>
      <sz val="11"/>
      <color rgb="FFFF0000"/>
      <name val="Calibri"/>
      <family val="2"/>
    </font>
    <font>
      <sz val="11"/>
      <color theme="1"/>
      <name val="Arial"/>
      <family val="2"/>
    </font>
    <font>
      <b/>
      <sz val="11"/>
      <color theme="1"/>
      <name val="Calibri"/>
      <family val="2"/>
    </font>
    <font>
      <b/>
      <sz val="11"/>
      <color theme="2" tint="-0.499984740745262"/>
      <name val="Calibri"/>
      <family val="2"/>
    </font>
    <font>
      <sz val="10"/>
      <color theme="1"/>
      <name val="Calibri"/>
      <family val="2"/>
    </font>
    <font>
      <b/>
      <sz val="8"/>
      <color theme="1"/>
      <name val="Calibri"/>
      <family val="2"/>
    </font>
    <font>
      <b/>
      <sz val="12"/>
      <color rgb="FF0070C0"/>
      <name val="Calibri"/>
      <family val="2"/>
    </font>
    <font>
      <sz val="12"/>
      <color theme="0"/>
      <name val="Calibri"/>
      <family val="2"/>
    </font>
    <font>
      <b/>
      <sz val="11"/>
      <color rgb="FF0070C0"/>
      <name val="Calibri"/>
      <family val="2"/>
    </font>
    <font>
      <b/>
      <sz val="11"/>
      <color theme="0" tint="-0.499984740745262"/>
      <name val="Calibri"/>
      <family val="2"/>
    </font>
    <font>
      <b/>
      <sz val="12"/>
      <color rgb="FF00B050"/>
      <name val="Calibri"/>
      <family val="2"/>
    </font>
    <font>
      <sz val="11"/>
      <color rgb="FF0070C0"/>
      <name val="Calibri"/>
      <family val="2"/>
    </font>
    <font>
      <sz val="12"/>
      <color rgb="FF0070C0"/>
      <name val="Calibri"/>
      <family val="2"/>
    </font>
    <font>
      <i/>
      <sz val="10"/>
      <color rgb="FF0070C0"/>
      <name val="Calibri"/>
      <family val="2"/>
    </font>
    <font>
      <sz val="11"/>
      <color theme="4" tint="-0.249977111117893"/>
      <name val="Calibri"/>
      <family val="2"/>
    </font>
    <font>
      <b/>
      <sz val="11"/>
      <color rgb="FFFF0000"/>
      <name val="Arial"/>
      <family val="2"/>
    </font>
    <font>
      <sz val="12"/>
      <color theme="1"/>
      <name val="Arial"/>
      <family val="2"/>
    </font>
    <font>
      <sz val="12"/>
      <color rgb="FF0070C0"/>
      <name val="Calibri"/>
      <family val="2"/>
      <scheme val="minor"/>
    </font>
    <font>
      <b/>
      <i/>
      <sz val="12"/>
      <color rgb="FF0070C0"/>
      <name val="Calibri"/>
      <family val="2"/>
    </font>
    <font>
      <b/>
      <sz val="10"/>
      <color theme="1"/>
      <name val="Calibri"/>
      <family val="2"/>
    </font>
    <font>
      <b/>
      <u/>
      <sz val="14"/>
      <color theme="1"/>
      <name val="Calibri"/>
      <family val="2"/>
    </font>
    <font>
      <sz val="11"/>
      <color rgb="FFFF0000"/>
      <name val="Calibri"/>
      <family val="2"/>
    </font>
    <font>
      <b/>
      <sz val="12"/>
      <color rgb="FFFF0000"/>
      <name val="Calibri"/>
      <family val="2"/>
    </font>
    <font>
      <sz val="12"/>
      <color theme="4" tint="-0.249977111117893"/>
      <name val="Calibri"/>
      <family val="2"/>
    </font>
    <font>
      <b/>
      <sz val="10"/>
      <color rgb="FF0070C0"/>
      <name val="Calibri"/>
      <family val="2"/>
    </font>
    <font>
      <sz val="10"/>
      <color rgb="FF0070C0"/>
      <name val="Calibri"/>
      <family val="2"/>
    </font>
    <font>
      <b/>
      <sz val="11"/>
      <color rgb="FF00B050"/>
      <name val="Calibri"/>
      <family val="2"/>
    </font>
    <font>
      <b/>
      <u/>
      <sz val="12"/>
      <color theme="10"/>
      <name val="Calibri"/>
      <family val="2"/>
    </font>
    <font>
      <sz val="12"/>
      <color theme="8"/>
      <name val="Calibri"/>
      <family val="2"/>
      <scheme val="minor"/>
    </font>
    <font>
      <b/>
      <sz val="12"/>
      <color theme="8"/>
      <name val="Calibri"/>
      <family val="2"/>
      <scheme val="minor"/>
    </font>
    <font>
      <sz val="10"/>
      <color theme="8"/>
      <name val="Arial"/>
      <family val="2"/>
    </font>
    <font>
      <b/>
      <sz val="10"/>
      <color theme="8"/>
      <name val="Arial"/>
      <family val="2"/>
    </font>
    <font>
      <b/>
      <sz val="12"/>
      <name val="Arial"/>
      <family val="2"/>
    </font>
    <font>
      <u/>
      <sz val="12"/>
      <color theme="8"/>
      <name val="Calibri"/>
      <family val="2"/>
    </font>
    <font>
      <b/>
      <u/>
      <sz val="12"/>
      <color theme="8"/>
      <name val="Calibri"/>
      <family val="2"/>
    </font>
  </fonts>
  <fills count="10">
    <fill>
      <patternFill patternType="none"/>
    </fill>
    <fill>
      <patternFill patternType="gray125"/>
    </fill>
    <fill>
      <patternFill patternType="solid">
        <fgColor indexed="22"/>
        <bgColor indexed="0"/>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0"/>
        <bgColor indexed="64"/>
      </patternFill>
    </fill>
  </fills>
  <borders count="40">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ck">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ck">
        <color indexed="64"/>
      </top>
      <bottom/>
      <diagonal/>
    </border>
    <border>
      <left style="thick">
        <color indexed="64"/>
      </left>
      <right style="thick">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ck">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ck">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3" fillId="0" borderId="0" applyFont="0" applyFill="0" applyBorder="0" applyAlignment="0" applyProtection="0"/>
    <xf numFmtId="0" fontId="14" fillId="0" borderId="0" applyNumberFormat="0" applyFill="0" applyBorder="0" applyAlignment="0" applyProtection="0"/>
    <xf numFmtId="0" fontId="6" fillId="0" borderId="0"/>
  </cellStyleXfs>
  <cellXfs count="204">
    <xf numFmtId="0" fontId="0" fillId="0" borderId="0" xfId="0"/>
    <xf numFmtId="0" fontId="15" fillId="0" borderId="0" xfId="0" applyFont="1"/>
    <xf numFmtId="0" fontId="14" fillId="0" borderId="0" xfId="2"/>
    <xf numFmtId="0" fontId="15" fillId="0" borderId="2" xfId="0" applyFont="1" applyBorder="1"/>
    <xf numFmtId="0" fontId="0" fillId="0" borderId="2" xfId="0" applyBorder="1"/>
    <xf numFmtId="0" fontId="16" fillId="0" borderId="0" xfId="0" applyFont="1" applyAlignment="1">
      <alignment horizontal="right"/>
    </xf>
    <xf numFmtId="0" fontId="15" fillId="0" borderId="0" xfId="0" applyFont="1" applyAlignment="1">
      <alignment horizontal="right"/>
    </xf>
    <xf numFmtId="0" fontId="0" fillId="0" borderId="0" xfId="0" applyAlignment="1">
      <alignment horizontal="right"/>
    </xf>
    <xf numFmtId="0" fontId="0" fillId="0" borderId="0" xfId="0" quotePrefix="1" applyAlignment="1">
      <alignment horizontal="right"/>
    </xf>
    <xf numFmtId="0" fontId="0" fillId="0" borderId="0" xfId="0" applyBorder="1"/>
    <xf numFmtId="0" fontId="0" fillId="0" borderId="0" xfId="0" applyBorder="1" applyAlignment="1"/>
    <xf numFmtId="0" fontId="17" fillId="0" borderId="0" xfId="0" quotePrefix="1" applyFont="1" applyAlignment="1">
      <alignment horizontal="right"/>
    </xf>
    <xf numFmtId="0" fontId="17" fillId="0" borderId="0" xfId="0" applyFont="1"/>
    <xf numFmtId="39" fontId="17" fillId="0" borderId="0" xfId="1" applyNumberFormat="1" applyFont="1"/>
    <xf numFmtId="0" fontId="17" fillId="0" borderId="3" xfId="0" quotePrefix="1" applyFont="1" applyBorder="1" applyAlignment="1">
      <alignment horizontal="right"/>
    </xf>
    <xf numFmtId="0" fontId="17" fillId="0" borderId="3" xfId="0" quotePrefix="1" applyFont="1" applyBorder="1" applyAlignment="1">
      <alignment horizontal="right" vertical="top"/>
    </xf>
    <xf numFmtId="0" fontId="17" fillId="0" borderId="0" xfId="0" applyFont="1" applyAlignment="1"/>
    <xf numFmtId="39" fontId="17" fillId="0" borderId="4" xfId="1" applyNumberFormat="1" applyFont="1" applyBorder="1"/>
    <xf numFmtId="39" fontId="17" fillId="0" borderId="5" xfId="1" applyNumberFormat="1" applyFont="1" applyBorder="1"/>
    <xf numFmtId="39" fontId="18" fillId="0" borderId="0" xfId="1" applyNumberFormat="1" applyFont="1"/>
    <xf numFmtId="39" fontId="19" fillId="0" borderId="0" xfId="1" applyNumberFormat="1" applyFont="1"/>
    <xf numFmtId="0" fontId="0" fillId="0" borderId="0" xfId="0" applyProtection="1"/>
    <xf numFmtId="0" fontId="7" fillId="2" borderId="6" xfId="3" applyFont="1" applyFill="1" applyBorder="1" applyAlignment="1">
      <alignment horizontal="center"/>
    </xf>
    <xf numFmtId="0" fontId="7" fillId="0" borderId="1" xfId="3" applyFont="1" applyFill="1" applyBorder="1" applyAlignment="1">
      <alignment wrapText="1"/>
    </xf>
    <xf numFmtId="0" fontId="8" fillId="2" borderId="6" xfId="3" applyFont="1" applyFill="1" applyBorder="1" applyAlignment="1">
      <alignment horizontal="center"/>
    </xf>
    <xf numFmtId="0" fontId="8" fillId="0" borderId="1" xfId="3" applyFont="1" applyFill="1" applyBorder="1" applyAlignment="1">
      <alignment wrapText="1"/>
    </xf>
    <xf numFmtId="0" fontId="17" fillId="0" borderId="7" xfId="0" quotePrefix="1" applyFont="1" applyBorder="1" applyAlignment="1">
      <alignment horizontal="right"/>
    </xf>
    <xf numFmtId="39" fontId="20" fillId="0" borderId="8" xfId="1" applyNumberFormat="1" applyFont="1" applyBorder="1" applyAlignment="1">
      <alignment horizontal="right"/>
    </xf>
    <xf numFmtId="0" fontId="17" fillId="0" borderId="9" xfId="0" quotePrefix="1" applyFont="1" applyBorder="1" applyAlignment="1">
      <alignment horizontal="right"/>
    </xf>
    <xf numFmtId="0" fontId="0" fillId="0" borderId="10" xfId="0" applyBorder="1"/>
    <xf numFmtId="39" fontId="20" fillId="0" borderId="11" xfId="1" applyNumberFormat="1" applyFont="1" applyBorder="1" applyAlignment="1">
      <alignment horizontal="right"/>
    </xf>
    <xf numFmtId="39" fontId="17" fillId="0" borderId="12" xfId="1" applyNumberFormat="1" applyFont="1" applyBorder="1"/>
    <xf numFmtId="0" fontId="17" fillId="0" borderId="13" xfId="0" quotePrefix="1" applyFont="1" applyBorder="1" applyAlignment="1">
      <alignment horizontal="right" vertical="top"/>
    </xf>
    <xf numFmtId="39" fontId="21" fillId="0" borderId="0" xfId="1" applyNumberFormat="1" applyFont="1" applyAlignment="1">
      <alignment horizontal="right"/>
    </xf>
    <xf numFmtId="0" fontId="17" fillId="0" borderId="4" xfId="0" applyFont="1" applyBorder="1" applyAlignment="1"/>
    <xf numFmtId="0" fontId="17" fillId="0" borderId="0" xfId="0" applyFont="1" applyBorder="1" applyAlignment="1"/>
    <xf numFmtId="0" fontId="22" fillId="0" borderId="0" xfId="0" applyFont="1"/>
    <xf numFmtId="39" fontId="17" fillId="3" borderId="3" xfId="1" applyNumberFormat="1" applyFont="1" applyFill="1" applyBorder="1" applyAlignment="1"/>
    <xf numFmtId="39" fontId="23" fillId="3" borderId="3" xfId="1" applyNumberFormat="1" applyFont="1" applyFill="1" applyBorder="1" applyAlignment="1"/>
    <xf numFmtId="0" fontId="17" fillId="0" borderId="9" xfId="0" quotePrefix="1" applyFont="1" applyBorder="1" applyAlignment="1">
      <alignment horizontal="right" vertical="top"/>
    </xf>
    <xf numFmtId="0" fontId="0" fillId="0" borderId="9" xfId="0" applyBorder="1"/>
    <xf numFmtId="39" fontId="17" fillId="4" borderId="3" xfId="1" applyNumberFormat="1" applyFont="1" applyFill="1" applyBorder="1" applyAlignment="1"/>
    <xf numFmtId="39" fontId="23" fillId="4" borderId="3" xfId="1" applyNumberFormat="1" applyFont="1" applyFill="1" applyBorder="1" applyAlignment="1"/>
    <xf numFmtId="39" fontId="23" fillId="3" borderId="13" xfId="1" applyNumberFormat="1" applyFont="1" applyFill="1" applyBorder="1" applyAlignment="1"/>
    <xf numFmtId="0" fontId="0" fillId="0" borderId="14" xfId="0" applyBorder="1"/>
    <xf numFmtId="39" fontId="17" fillId="0" borderId="15" xfId="1" applyNumberFormat="1" applyFont="1" applyBorder="1"/>
    <xf numFmtId="0" fontId="17" fillId="0" borderId="16" xfId="0" applyFont="1" applyBorder="1"/>
    <xf numFmtId="39" fontId="17" fillId="0" borderId="17" xfId="1" applyNumberFormat="1" applyFont="1" applyBorder="1"/>
    <xf numFmtId="39" fontId="17" fillId="0" borderId="4" xfId="1" applyNumberFormat="1" applyFont="1" applyBorder="1"/>
    <xf numFmtId="0" fontId="17" fillId="5" borderId="0" xfId="0" applyFont="1" applyFill="1" applyBorder="1" applyAlignment="1">
      <alignment horizontal="right" vertical="top" wrapText="1"/>
    </xf>
    <xf numFmtId="0" fontId="20" fillId="0" borderId="2" xfId="0" applyFont="1" applyBorder="1" applyAlignment="1">
      <alignment horizontal="right"/>
    </xf>
    <xf numFmtId="0" fontId="20" fillId="0" borderId="2" xfId="0" applyFont="1" applyBorder="1" applyAlignment="1">
      <alignment horizontal="right"/>
    </xf>
    <xf numFmtId="0" fontId="0" fillId="0" borderId="18" xfId="0" applyBorder="1"/>
    <xf numFmtId="0" fontId="17" fillId="0" borderId="14" xfId="0" applyFont="1" applyBorder="1"/>
    <xf numFmtId="39" fontId="20" fillId="0" borderId="0" xfId="1" applyNumberFormat="1" applyFont="1"/>
    <xf numFmtId="0" fontId="0" fillId="0" borderId="0" xfId="0" quotePrefix="1"/>
    <xf numFmtId="0" fontId="15" fillId="0" borderId="0" xfId="0" applyFont="1" applyProtection="1"/>
    <xf numFmtId="39" fontId="24" fillId="0" borderId="19" xfId="1" applyNumberFormat="1" applyFont="1" applyBorder="1" applyAlignment="1" applyProtection="1">
      <alignment horizontal="center"/>
      <protection locked="0"/>
    </xf>
    <xf numFmtId="39" fontId="25" fillId="0" borderId="0" xfId="0" quotePrefix="1" applyNumberFormat="1" applyFont="1"/>
    <xf numFmtId="0" fontId="20" fillId="0" borderId="2" xfId="0" applyFont="1" applyBorder="1" applyAlignment="1">
      <alignment horizontal="right"/>
    </xf>
    <xf numFmtId="39" fontId="26" fillId="5" borderId="4" xfId="1" applyNumberFormat="1" applyFont="1" applyFill="1" applyBorder="1" applyAlignment="1" applyProtection="1"/>
    <xf numFmtId="39" fontId="27" fillId="0" borderId="0" xfId="1" applyNumberFormat="1" applyFont="1" applyAlignment="1">
      <alignment horizontal="right"/>
    </xf>
    <xf numFmtId="0" fontId="28" fillId="6" borderId="5" xfId="0" applyFont="1" applyFill="1" applyBorder="1" applyAlignment="1">
      <alignment horizontal="centerContinuous"/>
    </xf>
    <xf numFmtId="0" fontId="24" fillId="6" borderId="20" xfId="0" applyFont="1" applyFill="1" applyBorder="1" applyAlignment="1">
      <alignment horizontal="centerContinuous"/>
    </xf>
    <xf numFmtId="0" fontId="24" fillId="6" borderId="5" xfId="0" applyFont="1" applyFill="1" applyBorder="1" applyAlignment="1">
      <alignment horizontal="centerContinuous"/>
    </xf>
    <xf numFmtId="0" fontId="29" fillId="0" borderId="3" xfId="0" quotePrefix="1" applyFont="1" applyBorder="1" applyAlignment="1">
      <alignment horizontal="right"/>
    </xf>
    <xf numFmtId="0" fontId="29" fillId="0" borderId="13" xfId="0" quotePrefix="1" applyFont="1" applyBorder="1" applyAlignment="1">
      <alignment horizontal="right" vertical="top"/>
    </xf>
    <xf numFmtId="0" fontId="30" fillId="0" borderId="9" xfId="0" applyFont="1" applyBorder="1"/>
    <xf numFmtId="39" fontId="29" fillId="0" borderId="17" xfId="1" applyNumberFormat="1" applyFont="1" applyBorder="1"/>
    <xf numFmtId="39" fontId="29" fillId="0" borderId="4" xfId="1" applyNumberFormat="1" applyFont="1" applyBorder="1"/>
    <xf numFmtId="0" fontId="31" fillId="0" borderId="0" xfId="0" applyFont="1" applyAlignment="1">
      <alignment horizontal="right"/>
    </xf>
    <xf numFmtId="0" fontId="32" fillId="0" borderId="13" xfId="0" quotePrefix="1" applyFont="1" applyBorder="1" applyAlignment="1">
      <alignment horizontal="right"/>
    </xf>
    <xf numFmtId="0" fontId="34" fillId="0" borderId="0" xfId="0" applyFont="1"/>
    <xf numFmtId="0" fontId="35" fillId="0" borderId="0" xfId="0" applyFont="1"/>
    <xf numFmtId="0" fontId="25" fillId="0" borderId="0" xfId="0" applyFont="1"/>
    <xf numFmtId="49" fontId="0" fillId="0" borderId="7" xfId="0" applyNumberFormat="1" applyBorder="1" applyAlignment="1" applyProtection="1">
      <alignment horizontal="center"/>
      <protection locked="0"/>
    </xf>
    <xf numFmtId="49" fontId="0" fillId="0" borderId="3" xfId="0" applyNumberFormat="1" applyBorder="1" applyAlignment="1">
      <alignment horizontal="center"/>
    </xf>
    <xf numFmtId="49" fontId="36" fillId="0" borderId="22" xfId="0" applyNumberFormat="1" applyFont="1" applyBorder="1" applyAlignment="1" applyProtection="1">
      <alignment horizontal="center"/>
      <protection locked="0"/>
    </xf>
    <xf numFmtId="0" fontId="0" fillId="0" borderId="20" xfId="0" applyBorder="1"/>
    <xf numFmtId="0" fontId="0" fillId="0" borderId="21" xfId="0" applyBorder="1" applyAlignment="1">
      <alignment horizontal="right"/>
    </xf>
    <xf numFmtId="0" fontId="0" fillId="0" borderId="16" xfId="0" applyBorder="1"/>
    <xf numFmtId="0" fontId="0" fillId="0" borderId="23" xfId="0" applyBorder="1"/>
    <xf numFmtId="0" fontId="0" fillId="0" borderId="39" xfId="0" applyBorder="1"/>
    <xf numFmtId="0" fontId="14" fillId="0" borderId="0" xfId="2" applyAlignment="1" applyProtection="1"/>
    <xf numFmtId="0" fontId="46" fillId="0" borderId="0" xfId="0" applyFont="1"/>
    <xf numFmtId="0" fontId="34" fillId="0" borderId="0" xfId="0" applyFont="1" applyFill="1" applyBorder="1"/>
    <xf numFmtId="0" fontId="34" fillId="3" borderId="0" xfId="0" applyFont="1" applyFill="1" applyBorder="1"/>
    <xf numFmtId="0" fontId="0" fillId="3" borderId="0" xfId="0" applyFill="1"/>
    <xf numFmtId="0" fontId="50" fillId="3" borderId="0" xfId="0" applyFont="1" applyFill="1" applyBorder="1"/>
    <xf numFmtId="0" fontId="33" fillId="0" borderId="0" xfId="0" applyFont="1" applyFill="1" applyBorder="1"/>
    <xf numFmtId="0" fontId="48" fillId="0" borderId="0" xfId="0" applyFont="1" applyFill="1" applyBorder="1" applyAlignment="1">
      <alignment vertical="top"/>
    </xf>
    <xf numFmtId="0" fontId="51" fillId="0" borderId="0" xfId="2" applyFont="1" applyAlignment="1" applyProtection="1"/>
    <xf numFmtId="39" fontId="20" fillId="8" borderId="17" xfId="1" applyNumberFormat="1" applyFont="1" applyFill="1" applyBorder="1" applyAlignment="1" applyProtection="1"/>
    <xf numFmtId="39" fontId="20" fillId="8" borderId="12" xfId="1" applyNumberFormat="1" applyFont="1" applyFill="1" applyBorder="1" applyAlignment="1" applyProtection="1"/>
    <xf numFmtId="0" fontId="20" fillId="0" borderId="24" xfId="0" applyFont="1" applyBorder="1" applyAlignment="1">
      <alignment horizontal="right"/>
    </xf>
    <xf numFmtId="0" fontId="20" fillId="0" borderId="25" xfId="0" applyFont="1" applyBorder="1" applyAlignment="1">
      <alignment horizontal="right"/>
    </xf>
    <xf numFmtId="39" fontId="26" fillId="5" borderId="17" xfId="1" applyNumberFormat="1" applyFont="1" applyFill="1" applyBorder="1" applyAlignment="1" applyProtection="1">
      <protection locked="0"/>
    </xf>
    <xf numFmtId="39" fontId="26" fillId="5" borderId="12" xfId="1" applyNumberFormat="1" applyFont="1" applyFill="1" applyBorder="1" applyAlignment="1" applyProtection="1">
      <protection locked="0"/>
    </xf>
    <xf numFmtId="39" fontId="17" fillId="8" borderId="17" xfId="1" applyNumberFormat="1" applyFont="1" applyFill="1" applyBorder="1" applyAlignment="1" applyProtection="1"/>
    <xf numFmtId="39" fontId="17" fillId="8" borderId="12" xfId="1" applyNumberFormat="1" applyFont="1" applyFill="1" applyBorder="1" applyAlignment="1" applyProtection="1"/>
    <xf numFmtId="0" fontId="38" fillId="9" borderId="21" xfId="0" quotePrefix="1" applyFont="1" applyFill="1" applyBorder="1" applyAlignment="1">
      <alignment horizontal="left"/>
    </xf>
    <xf numFmtId="0" fontId="38" fillId="9" borderId="21" xfId="0" applyFont="1" applyFill="1" applyBorder="1" applyAlignment="1"/>
    <xf numFmtId="0" fontId="0" fillId="0" borderId="21" xfId="0" applyBorder="1" applyAlignment="1"/>
    <xf numFmtId="39" fontId="20" fillId="9" borderId="2" xfId="1" applyNumberFormat="1" applyFont="1" applyFill="1" applyBorder="1" applyAlignment="1">
      <alignment horizontal="right"/>
    </xf>
    <xf numFmtId="0" fontId="15" fillId="9" borderId="23" xfId="0" applyFont="1" applyFill="1" applyBorder="1" applyAlignment="1">
      <alignment horizontal="right"/>
    </xf>
    <xf numFmtId="0" fontId="29" fillId="0" borderId="17" xfId="0" applyFont="1" applyBorder="1" applyAlignment="1"/>
    <xf numFmtId="0" fontId="29" fillId="0" borderId="4" xfId="0" applyFont="1" applyBorder="1" applyAlignment="1"/>
    <xf numFmtId="0" fontId="30" fillId="0" borderId="4" xfId="0" applyFont="1" applyBorder="1" applyAlignment="1"/>
    <xf numFmtId="0" fontId="30" fillId="0" borderId="12" xfId="0" applyFont="1" applyBorder="1" applyAlignment="1"/>
    <xf numFmtId="39" fontId="20" fillId="3" borderId="17" xfId="1" applyNumberFormat="1" applyFont="1" applyFill="1" applyBorder="1" applyAlignment="1"/>
    <xf numFmtId="39" fontId="20" fillId="3" borderId="12" xfId="1" applyNumberFormat="1" applyFont="1" applyFill="1" applyBorder="1" applyAlignment="1"/>
    <xf numFmtId="0" fontId="37" fillId="7" borderId="3" xfId="0" applyFont="1" applyFill="1" applyBorder="1" applyAlignment="1">
      <alignment horizontal="center"/>
    </xf>
    <xf numFmtId="0" fontId="22" fillId="7" borderId="3" xfId="0" applyFont="1" applyFill="1" applyBorder="1" applyAlignment="1">
      <alignment horizontal="center"/>
    </xf>
    <xf numFmtId="0" fontId="17" fillId="0" borderId="4" xfId="0" applyFont="1" applyBorder="1" applyAlignment="1"/>
    <xf numFmtId="0" fontId="17" fillId="0" borderId="17" xfId="0" applyFont="1" applyBorder="1" applyAlignment="1"/>
    <xf numFmtId="0" fontId="0" fillId="0" borderId="4" xfId="0" applyBorder="1" applyAlignment="1"/>
    <xf numFmtId="0" fontId="0" fillId="0" borderId="12" xfId="0" applyBorder="1" applyAlignment="1"/>
    <xf numFmtId="0" fontId="17" fillId="0" borderId="0" xfId="0" applyFont="1" applyAlignment="1"/>
    <xf numFmtId="0" fontId="17" fillId="0" borderId="0" xfId="0" applyFont="1" applyBorder="1" applyAlignment="1"/>
    <xf numFmtId="0" fontId="15" fillId="6" borderId="0" xfId="0" quotePrefix="1" applyFont="1" applyFill="1" applyAlignment="1">
      <alignment horizontal="left"/>
    </xf>
    <xf numFmtId="0" fontId="15" fillId="6" borderId="0" xfId="0" applyFont="1" applyFill="1" applyAlignment="1">
      <alignment horizontal="left"/>
    </xf>
    <xf numFmtId="0" fontId="0" fillId="6" borderId="0" xfId="0" applyFill="1" applyAlignment="1"/>
    <xf numFmtId="39" fontId="26" fillId="0" borderId="17" xfId="1" applyNumberFormat="1" applyFont="1" applyBorder="1" applyAlignment="1" applyProtection="1">
      <protection locked="0"/>
    </xf>
    <xf numFmtId="0" fontId="24" fillId="0" borderId="12" xfId="0" applyFont="1" applyBorder="1" applyAlignment="1" applyProtection="1">
      <protection locked="0"/>
    </xf>
    <xf numFmtId="39" fontId="17" fillId="3" borderId="17" xfId="1" applyNumberFormat="1" applyFont="1" applyFill="1" applyBorder="1" applyAlignment="1"/>
    <xf numFmtId="39" fontId="17" fillId="3" borderId="12" xfId="1" applyNumberFormat="1" applyFont="1" applyFill="1" applyBorder="1" applyAlignment="1"/>
    <xf numFmtId="0" fontId="20" fillId="0" borderId="2" xfId="0" applyFont="1" applyBorder="1" applyAlignment="1">
      <alignment horizontal="right"/>
    </xf>
    <xf numFmtId="0" fontId="15" fillId="0" borderId="2" xfId="0" applyFont="1" applyBorder="1" applyAlignment="1"/>
    <xf numFmtId="0" fontId="15" fillId="0" borderId="23" xfId="0" applyFont="1" applyBorder="1" applyAlignment="1"/>
    <xf numFmtId="39" fontId="26" fillId="0" borderId="12" xfId="1" applyNumberFormat="1" applyFont="1" applyBorder="1" applyAlignment="1" applyProtection="1">
      <protection locked="0"/>
    </xf>
    <xf numFmtId="0" fontId="29" fillId="0" borderId="20" xfId="0" applyFont="1" applyBorder="1" applyAlignment="1">
      <alignment vertical="top" wrapText="1"/>
    </xf>
    <xf numFmtId="0" fontId="30" fillId="0" borderId="21" xfId="0" applyFont="1" applyBorder="1" applyAlignment="1"/>
    <xf numFmtId="0" fontId="30" fillId="0" borderId="5" xfId="0" applyFont="1" applyBorder="1" applyAlignment="1"/>
    <xf numFmtId="0" fontId="18" fillId="0" borderId="14" xfId="0" applyFont="1" applyBorder="1" applyAlignment="1">
      <alignment horizontal="right"/>
    </xf>
    <xf numFmtId="0" fontId="39" fillId="0" borderId="0" xfId="0" applyFont="1" applyAlignment="1"/>
    <xf numFmtId="0" fontId="39" fillId="0" borderId="18" xfId="0" applyFont="1" applyBorder="1" applyAlignment="1"/>
    <xf numFmtId="0" fontId="44" fillId="0" borderId="37" xfId="0" applyFont="1" applyBorder="1" applyAlignment="1">
      <alignment horizontal="right"/>
    </xf>
    <xf numFmtId="0" fontId="44" fillId="0" borderId="38" xfId="0" applyFont="1" applyBorder="1" applyAlignment="1">
      <alignment horizontal="right"/>
    </xf>
    <xf numFmtId="0" fontId="42" fillId="7" borderId="3" xfId="0" applyFont="1" applyFill="1" applyBorder="1" applyAlignment="1">
      <alignment horizontal="center"/>
    </xf>
    <xf numFmtId="0" fontId="43" fillId="7" borderId="3" xfId="0" applyFont="1" applyFill="1" applyBorder="1" applyAlignment="1">
      <alignment horizontal="center"/>
    </xf>
    <xf numFmtId="0" fontId="29" fillId="0" borderId="14" xfId="0" applyFont="1" applyBorder="1" applyAlignment="1">
      <alignment vertical="top" wrapText="1"/>
    </xf>
    <xf numFmtId="0" fontId="30" fillId="0" borderId="0" xfId="0" applyFont="1" applyBorder="1" applyAlignment="1"/>
    <xf numFmtId="0" fontId="30" fillId="0" borderId="0" xfId="0" applyFont="1" applyAlignment="1"/>
    <xf numFmtId="0" fontId="30" fillId="0" borderId="18" xfId="0" applyFont="1" applyBorder="1" applyAlignment="1"/>
    <xf numFmtId="0" fontId="18" fillId="0" borderId="37" xfId="0" applyFont="1" applyBorder="1" applyAlignment="1">
      <alignment horizontal="right"/>
    </xf>
    <xf numFmtId="0" fontId="18" fillId="0" borderId="38" xfId="0" applyFont="1" applyBorder="1" applyAlignment="1">
      <alignment horizontal="right"/>
    </xf>
    <xf numFmtId="0" fontId="26" fillId="0" borderId="37" xfId="0" applyFont="1" applyBorder="1" applyAlignment="1">
      <alignment horizontal="right"/>
    </xf>
    <xf numFmtId="0" fontId="26" fillId="0" borderId="38" xfId="0" applyFont="1" applyBorder="1" applyAlignment="1">
      <alignment horizontal="right"/>
    </xf>
    <xf numFmtId="0" fontId="17" fillId="0" borderId="3" xfId="0" applyFont="1" applyBorder="1" applyAlignment="1">
      <alignment vertical="top" wrapText="1"/>
    </xf>
    <xf numFmtId="39" fontId="20" fillId="3" borderId="28" xfId="1" applyNumberFormat="1" applyFont="1" applyFill="1" applyBorder="1" applyAlignment="1"/>
    <xf numFmtId="0" fontId="15" fillId="3" borderId="29" xfId="0" applyFont="1" applyFill="1" applyBorder="1" applyAlignment="1"/>
    <xf numFmtId="0" fontId="15" fillId="3" borderId="30" xfId="0" applyFont="1" applyFill="1" applyBorder="1" applyAlignment="1"/>
    <xf numFmtId="0" fontId="15" fillId="3" borderId="31" xfId="0" applyFont="1" applyFill="1" applyBorder="1" applyAlignment="1"/>
    <xf numFmtId="0" fontId="15" fillId="3" borderId="17" xfId="0" applyFont="1" applyFill="1" applyBorder="1" applyAlignment="1"/>
    <xf numFmtId="0" fontId="24" fillId="0" borderId="16" xfId="0" applyFont="1" applyBorder="1" applyAlignment="1"/>
    <xf numFmtId="0" fontId="30" fillId="0" borderId="23" xfId="0" applyFont="1" applyBorder="1" applyAlignment="1"/>
    <xf numFmtId="0" fontId="24" fillId="6" borderId="20" xfId="0" applyFont="1" applyFill="1" applyBorder="1" applyAlignment="1">
      <alignment horizontal="center"/>
    </xf>
    <xf numFmtId="0" fontId="30" fillId="0" borderId="21" xfId="0" applyFont="1" applyBorder="1" applyAlignment="1">
      <alignment horizontal="center"/>
    </xf>
    <xf numFmtId="0" fontId="30" fillId="0" borderId="5" xfId="0" applyFont="1" applyBorder="1" applyAlignment="1">
      <alignment horizontal="center"/>
    </xf>
    <xf numFmtId="49" fontId="24" fillId="0" borderId="16" xfId="0" applyNumberFormat="1" applyFont="1" applyBorder="1" applyAlignment="1" applyProtection="1">
      <protection locked="0"/>
    </xf>
    <xf numFmtId="49" fontId="24" fillId="0" borderId="2" xfId="0" applyNumberFormat="1" applyFont="1" applyBorder="1" applyAlignment="1" applyProtection="1">
      <protection locked="0"/>
    </xf>
    <xf numFmtId="49" fontId="24" fillId="0" borderId="23" xfId="0" applyNumberFormat="1" applyFont="1" applyBorder="1" applyAlignment="1" applyProtection="1">
      <protection locked="0"/>
    </xf>
    <xf numFmtId="49" fontId="24" fillId="0" borderId="16" xfId="0" applyNumberFormat="1" applyFont="1" applyBorder="1" applyAlignment="1" applyProtection="1">
      <alignment horizontal="center" vertical="top"/>
      <protection locked="0"/>
    </xf>
    <xf numFmtId="49" fontId="24" fillId="0" borderId="23" xfId="0" applyNumberFormat="1" applyFont="1" applyBorder="1" applyAlignment="1" applyProtection="1">
      <alignment horizontal="center" vertical="top"/>
      <protection locked="0"/>
    </xf>
    <xf numFmtId="39" fontId="20" fillId="0" borderId="17" xfId="1" applyNumberFormat="1" applyFont="1" applyBorder="1" applyAlignment="1" applyProtection="1">
      <protection locked="0"/>
    </xf>
    <xf numFmtId="0" fontId="15" fillId="0" borderId="5" xfId="0" applyFont="1" applyBorder="1" applyAlignment="1" applyProtection="1">
      <protection locked="0"/>
    </xf>
    <xf numFmtId="49" fontId="24" fillId="0" borderId="16" xfId="0" applyNumberFormat="1" applyFont="1" applyBorder="1" applyAlignment="1" applyProtection="1">
      <alignment horizontal="center"/>
      <protection locked="0"/>
    </xf>
    <xf numFmtId="49" fontId="24" fillId="0" borderId="23" xfId="0" applyNumberFormat="1" applyFont="1" applyBorder="1" applyAlignment="1" applyProtection="1">
      <alignment horizontal="center"/>
      <protection locked="0"/>
    </xf>
    <xf numFmtId="0" fontId="17" fillId="0" borderId="26" xfId="0" applyFont="1" applyBorder="1" applyAlignment="1"/>
    <xf numFmtId="0" fontId="32" fillId="0" borderId="35" xfId="0" applyFont="1" applyBorder="1" applyAlignment="1">
      <alignment wrapText="1"/>
    </xf>
    <xf numFmtId="0" fontId="32" fillId="0" borderId="36" xfId="0" applyFont="1" applyBorder="1" applyAlignment="1"/>
    <xf numFmtId="0" fontId="41" fillId="0" borderId="36" xfId="0" applyFont="1" applyBorder="1" applyAlignment="1"/>
    <xf numFmtId="49" fontId="24" fillId="0" borderId="23" xfId="0" applyNumberFormat="1" applyFont="1" applyBorder="1" applyAlignment="1" applyProtection="1">
      <alignment vertical="top"/>
      <protection locked="0"/>
    </xf>
    <xf numFmtId="0" fontId="20" fillId="0" borderId="16" xfId="0" applyFont="1" applyBorder="1" applyAlignment="1">
      <alignment horizontal="right"/>
    </xf>
    <xf numFmtId="0" fontId="15" fillId="0" borderId="2" xfId="0" applyFont="1" applyBorder="1" applyAlignment="1">
      <alignment horizontal="right"/>
    </xf>
    <xf numFmtId="0" fontId="15" fillId="0" borderId="27" xfId="0" applyFont="1" applyBorder="1" applyAlignment="1">
      <alignment horizontal="right"/>
    </xf>
    <xf numFmtId="0" fontId="20" fillId="0" borderId="20" xfId="0" applyFont="1" applyBorder="1" applyAlignment="1">
      <alignment vertical="top" wrapText="1"/>
    </xf>
    <xf numFmtId="0" fontId="20" fillId="0" borderId="21" xfId="0" applyFont="1" applyBorder="1" applyAlignment="1">
      <alignment vertical="top" wrapText="1"/>
    </xf>
    <xf numFmtId="0" fontId="0" fillId="0" borderId="32" xfId="0" applyBorder="1" applyAlignment="1"/>
    <xf numFmtId="39" fontId="20" fillId="3" borderId="33" xfId="1" applyNumberFormat="1" applyFont="1" applyFill="1" applyBorder="1" applyAlignment="1"/>
    <xf numFmtId="0" fontId="0" fillId="0" borderId="34" xfId="0" applyBorder="1" applyAlignment="1"/>
    <xf numFmtId="0" fontId="0" fillId="0" borderId="0" xfId="0" applyAlignment="1"/>
    <xf numFmtId="0" fontId="37" fillId="7" borderId="3" xfId="0" quotePrefix="1" applyFont="1" applyFill="1" applyBorder="1" applyAlignment="1">
      <alignment horizontal="center"/>
    </xf>
    <xf numFmtId="39" fontId="18" fillId="9" borderId="14" xfId="1" applyNumberFormat="1" applyFont="1" applyFill="1" applyBorder="1" applyAlignment="1"/>
    <xf numFmtId="0" fontId="40" fillId="9" borderId="0" xfId="0" applyFont="1" applyFill="1" applyBorder="1" applyAlignment="1"/>
    <xf numFmtId="0" fontId="17" fillId="0" borderId="20" xfId="0" applyFont="1" applyBorder="1" applyAlignment="1">
      <alignment vertical="top" wrapText="1"/>
    </xf>
    <xf numFmtId="0" fontId="0" fillId="0" borderId="5" xfId="0" applyBorder="1" applyAlignment="1"/>
    <xf numFmtId="0" fontId="37" fillId="7" borderId="17" xfId="0" applyFont="1" applyFill="1" applyBorder="1" applyAlignment="1">
      <alignment horizontal="center"/>
    </xf>
    <xf numFmtId="0" fontId="22" fillId="7" borderId="12" xfId="0" applyFont="1" applyFill="1" applyBorder="1" applyAlignment="1">
      <alignment horizontal="center"/>
    </xf>
    <xf numFmtId="39" fontId="18" fillId="9" borderId="14" xfId="1" applyNumberFormat="1" applyFont="1" applyFill="1" applyBorder="1" applyAlignment="1">
      <alignment vertical="top"/>
    </xf>
    <xf numFmtId="0" fontId="40" fillId="9" borderId="0" xfId="0" applyFont="1" applyFill="1" applyBorder="1" applyAlignment="1">
      <alignment vertical="top"/>
    </xf>
    <xf numFmtId="0" fontId="0" fillId="3" borderId="12" xfId="0" applyFill="1" applyBorder="1" applyAlignment="1"/>
    <xf numFmtId="0" fontId="0" fillId="3" borderId="4" xfId="0" applyFill="1" applyBorder="1" applyAlignment="1"/>
    <xf numFmtId="0" fontId="17" fillId="0" borderId="16" xfId="0" applyFont="1" applyBorder="1" applyAlignment="1">
      <alignment horizontal="right"/>
    </xf>
    <xf numFmtId="0" fontId="17" fillId="0" borderId="2" xfId="0" applyFont="1" applyBorder="1" applyAlignment="1">
      <alignment horizontal="right"/>
    </xf>
    <xf numFmtId="0" fontId="37" fillId="7" borderId="12" xfId="0" applyFont="1" applyFill="1" applyBorder="1" applyAlignment="1">
      <alignment horizontal="center"/>
    </xf>
    <xf numFmtId="0" fontId="29" fillId="0" borderId="12" xfId="0" applyFont="1" applyBorder="1" applyAlignment="1"/>
    <xf numFmtId="39" fontId="26" fillId="9" borderId="17" xfId="1" applyNumberFormat="1" applyFont="1" applyFill="1" applyBorder="1" applyAlignment="1" applyProtection="1">
      <protection locked="0"/>
    </xf>
    <xf numFmtId="39" fontId="26" fillId="9" borderId="12" xfId="1" applyNumberFormat="1" applyFont="1" applyFill="1" applyBorder="1" applyAlignment="1" applyProtection="1">
      <protection locked="0"/>
    </xf>
    <xf numFmtId="0" fontId="17" fillId="0" borderId="23" xfId="0" applyFont="1" applyBorder="1" applyAlignment="1">
      <alignment horizontal="right"/>
    </xf>
    <xf numFmtId="0" fontId="0" fillId="5" borderId="0" xfId="0" applyFill="1" applyBorder="1" applyAlignment="1">
      <alignment vertical="top" wrapText="1"/>
    </xf>
    <xf numFmtId="0" fontId="0" fillId="5" borderId="0" xfId="0" applyFill="1" applyAlignment="1">
      <alignment vertical="top" wrapText="1"/>
    </xf>
    <xf numFmtId="0" fontId="0" fillId="5" borderId="18" xfId="0" applyFill="1" applyBorder="1" applyAlignment="1">
      <alignment vertical="top" wrapText="1"/>
    </xf>
    <xf numFmtId="0" fontId="0" fillId="0" borderId="18" xfId="0" applyBorder="1" applyAlignment="1"/>
  </cellXfs>
  <cellStyles count="4">
    <cellStyle name="Comma" xfId="1" builtinId="3"/>
    <cellStyle name="Hyperlink" xfId="2" builtinId="8"/>
    <cellStyle name="Normal" xfId="0" builtinId="0"/>
    <cellStyle name="Normal_Form E-TAX" xfId="3" xr:uid="{00000000-0005-0000-0000-000003000000}"/>
  </cellStyles>
  <dxfs count="60">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dxf>
    <dxf>
      <font>
        <b val="0"/>
        <i val="0"/>
        <strike val="0"/>
        <color theme="1"/>
      </font>
      <fill>
        <patternFill>
          <bgColor theme="0" tint="-0.14996795556505021"/>
        </patternFill>
      </fill>
    </dxf>
    <dxf>
      <font>
        <b val="0"/>
        <i val="0"/>
        <strike val="0"/>
        <color theme="1"/>
      </font>
      <fill>
        <patternFill>
          <bgColor theme="0" tint="-0.14996795556505021"/>
        </patternFill>
      </fill>
    </dxf>
    <dxf>
      <font>
        <b val="0"/>
        <i val="0"/>
        <strike val="0"/>
        <color theme="1"/>
      </font>
      <fill>
        <patternFill>
          <bgColor theme="0" tint="-0.14996795556505021"/>
        </patternFill>
      </fill>
    </dxf>
    <dxf>
      <font>
        <b val="0"/>
        <i val="0"/>
        <color theme="1"/>
      </font>
      <fill>
        <patternFill>
          <bgColor theme="0" tint="-0.14996795556505021"/>
        </patternFill>
      </fill>
    </dxf>
    <dxf>
      <font>
        <b val="0"/>
        <i val="0"/>
        <strike val="0"/>
        <color theme="1"/>
      </font>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44641</xdr:rowOff>
    </xdr:from>
    <xdr:to>
      <xdr:col>1</xdr:col>
      <xdr:colOff>219075</xdr:colOff>
      <xdr:row>3</xdr:row>
      <xdr:rowOff>22033</xdr:rowOff>
    </xdr:to>
    <xdr:pic>
      <xdr:nvPicPr>
        <xdr:cNvPr id="1025" name="Picture 1">
          <a:extLst>
            <a:ext uri="{FF2B5EF4-FFF2-40B4-BE49-F238E27FC236}">
              <a16:creationId xmlns:a16="http://schemas.microsoft.com/office/drawing/2014/main" id="{00000000-0008-0000-0000-00000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44641"/>
          <a:ext cx="638175" cy="625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xunit@difi.az.gov" TargetMode="External"/><Relationship Id="rId1" Type="http://schemas.openxmlformats.org/officeDocument/2006/relationships/hyperlink" Target="https://difi.az.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7"/>
  <sheetViews>
    <sheetView showGridLines="0" tabSelected="1" zoomScaleNormal="100" workbookViewId="0">
      <selection activeCell="K3" sqref="K3"/>
    </sheetView>
  </sheetViews>
  <sheetFormatPr defaultRowHeight="15.75" x14ac:dyDescent="0.25"/>
  <cols>
    <col min="1" max="1" width="5.5" customWidth="1"/>
    <col min="2" max="2" width="3.125" customWidth="1"/>
    <col min="3" max="3" width="36.5" customWidth="1"/>
    <col min="4" max="4" width="14.25" customWidth="1"/>
    <col min="5" max="5" width="5.125" customWidth="1"/>
    <col min="6" max="6" width="14.25" customWidth="1"/>
    <col min="7" max="7" width="5.125" customWidth="1"/>
    <col min="8" max="8" width="14.375" customWidth="1"/>
    <col min="9" max="9" width="5.125" customWidth="1"/>
    <col min="10" max="10" width="14.25" customWidth="1"/>
    <col min="11" max="11" width="5.125" customWidth="1"/>
  </cols>
  <sheetData>
    <row r="1" spans="1:17" ht="18.75" x14ac:dyDescent="0.3">
      <c r="C1" s="56" t="s">
        <v>246</v>
      </c>
      <c r="D1" s="21"/>
      <c r="E1" s="1"/>
      <c r="K1" s="5" t="s">
        <v>6</v>
      </c>
      <c r="L1" s="74" t="s">
        <v>247</v>
      </c>
      <c r="Q1">
        <f>+VALUE(tc_TaxYear)</f>
        <v>2021</v>
      </c>
    </row>
    <row r="2" spans="1:17" x14ac:dyDescent="0.25">
      <c r="C2" s="88" t="s">
        <v>252</v>
      </c>
      <c r="D2" s="86"/>
      <c r="E2" s="87"/>
      <c r="K2" s="6" t="s">
        <v>7</v>
      </c>
      <c r="Q2">
        <f>+IF(Q1&lt;2017,1,0)</f>
        <v>0</v>
      </c>
    </row>
    <row r="3" spans="1:17" ht="16.5" thickBot="1" x14ac:dyDescent="0.3">
      <c r="C3" s="83" t="s">
        <v>253</v>
      </c>
      <c r="D3" s="85"/>
      <c r="J3" s="70" t="s">
        <v>8</v>
      </c>
      <c r="K3" s="77">
        <v>2021</v>
      </c>
      <c r="L3" s="74">
        <f>+tc_TaxYear</f>
        <v>2021</v>
      </c>
    </row>
    <row r="4" spans="1:17" x14ac:dyDescent="0.25">
      <c r="C4" s="91" t="s">
        <v>256</v>
      </c>
      <c r="D4" s="72"/>
    </row>
    <row r="5" spans="1:17" x14ac:dyDescent="0.25">
      <c r="C5" s="84" t="s">
        <v>254</v>
      </c>
      <c r="D5" s="72"/>
      <c r="E5" s="2"/>
      <c r="I5" s="153" t="s">
        <v>9</v>
      </c>
      <c r="J5" s="115"/>
      <c r="K5" s="116"/>
    </row>
    <row r="6" spans="1:17" x14ac:dyDescent="0.25">
      <c r="A6" s="89" t="s">
        <v>251</v>
      </c>
      <c r="C6" s="73"/>
      <c r="D6" s="72"/>
      <c r="H6" s="7" t="s">
        <v>10</v>
      </c>
      <c r="I6" s="75" t="s">
        <v>214</v>
      </c>
      <c r="J6" s="154" t="s">
        <v>11</v>
      </c>
      <c r="K6" s="155"/>
    </row>
    <row r="7" spans="1:17" x14ac:dyDescent="0.25">
      <c r="A7" s="90" t="s">
        <v>255</v>
      </c>
      <c r="I7" s="76" t="str">
        <f>+IF(TRIM(I6)="","X","")</f>
        <v/>
      </c>
      <c r="J7" s="154" t="s">
        <v>12</v>
      </c>
      <c r="K7" s="155"/>
    </row>
    <row r="8" spans="1:17" x14ac:dyDescent="0.25">
      <c r="A8" s="3" t="s">
        <v>0</v>
      </c>
      <c r="B8" s="4"/>
      <c r="C8" s="4"/>
      <c r="D8" s="4"/>
      <c r="E8" s="4"/>
      <c r="F8" s="4"/>
      <c r="G8" s="4"/>
      <c r="H8" s="4"/>
      <c r="I8" s="4"/>
      <c r="J8" s="4"/>
      <c r="K8" s="4"/>
    </row>
    <row r="9" spans="1:17" x14ac:dyDescent="0.25">
      <c r="A9" t="s">
        <v>212</v>
      </c>
    </row>
    <row r="10" spans="1:17" x14ac:dyDescent="0.25">
      <c r="A10" t="s">
        <v>225</v>
      </c>
    </row>
    <row r="11" spans="1:17" x14ac:dyDescent="0.25">
      <c r="A11" s="156" t="s">
        <v>1</v>
      </c>
      <c r="B11" s="158"/>
      <c r="C11" s="156" t="s">
        <v>2</v>
      </c>
      <c r="D11" s="157"/>
      <c r="E11" s="158"/>
      <c r="F11" s="63" t="s">
        <v>3</v>
      </c>
      <c r="G11" s="64"/>
      <c r="H11" s="63" t="s">
        <v>4</v>
      </c>
      <c r="I11" s="64"/>
      <c r="J11" s="63" t="s">
        <v>5</v>
      </c>
      <c r="K11" s="62"/>
    </row>
    <row r="12" spans="1:17" x14ac:dyDescent="0.25">
      <c r="A12" s="162"/>
      <c r="B12" s="172"/>
      <c r="C12" s="159"/>
      <c r="D12" s="160"/>
      <c r="E12" s="161"/>
      <c r="F12" s="166"/>
      <c r="G12" s="167"/>
      <c r="H12" s="162"/>
      <c r="I12" s="163"/>
      <c r="J12" s="162"/>
      <c r="K12" s="163"/>
    </row>
    <row r="13" spans="1:17" ht="24" customHeight="1" x14ac:dyDescent="0.25"/>
    <row r="14" spans="1:17" x14ac:dyDescent="0.25">
      <c r="A14" s="3" t="s">
        <v>13</v>
      </c>
      <c r="B14" s="4"/>
      <c r="C14" s="4"/>
      <c r="D14" s="4"/>
      <c r="E14" s="4"/>
      <c r="F14" s="4"/>
      <c r="G14" s="4"/>
      <c r="H14" s="4"/>
      <c r="I14" s="4"/>
      <c r="J14" s="4"/>
      <c r="K14" s="4"/>
    </row>
    <row r="15" spans="1:17" ht="5.25" customHeight="1" x14ac:dyDescent="0.25">
      <c r="A15" s="8"/>
      <c r="B15" s="102"/>
      <c r="C15" s="102"/>
      <c r="D15" s="10"/>
      <c r="E15" s="10"/>
    </row>
    <row r="16" spans="1:17" s="36" customFormat="1" ht="15" customHeight="1" x14ac:dyDescent="0.2">
      <c r="A16" s="182" t="s">
        <v>15</v>
      </c>
      <c r="B16" s="111"/>
      <c r="C16" s="111"/>
      <c r="D16" s="111" t="s">
        <v>181</v>
      </c>
      <c r="E16" s="112"/>
      <c r="F16" s="111" t="str">
        <f>"Credit Earned in "&amp;TEXT(K3,"0000")</f>
        <v>Credit Earned in 2021</v>
      </c>
      <c r="G16" s="112"/>
      <c r="H16" s="111" t="s">
        <v>215</v>
      </c>
      <c r="I16" s="112"/>
      <c r="J16" s="111" t="s">
        <v>177</v>
      </c>
      <c r="K16" s="112"/>
    </row>
    <row r="17" spans="1:13" ht="28.5" customHeight="1" x14ac:dyDescent="0.25">
      <c r="A17" s="15" t="s">
        <v>14</v>
      </c>
      <c r="B17" s="148" t="s">
        <v>240</v>
      </c>
      <c r="C17" s="148"/>
      <c r="D17" s="41"/>
      <c r="E17" s="42"/>
      <c r="F17" s="37">
        <f>+F34</f>
        <v>0</v>
      </c>
      <c r="G17" s="38" t="str">
        <f>IF(F17&lt;&gt;0,"SCE","")</f>
        <v/>
      </c>
      <c r="H17" s="37">
        <f>+H34</f>
        <v>0</v>
      </c>
      <c r="I17" s="38" t="str">
        <f>IF(H17&lt;&gt;0,"SCT","")</f>
        <v/>
      </c>
      <c r="J17" s="41"/>
      <c r="K17" s="42"/>
    </row>
    <row r="18" spans="1:13" ht="28.5" customHeight="1" x14ac:dyDescent="0.25">
      <c r="A18" s="15" t="s">
        <v>17</v>
      </c>
      <c r="B18" s="148" t="s">
        <v>227</v>
      </c>
      <c r="C18" s="148"/>
      <c r="D18" s="37">
        <v>0</v>
      </c>
      <c r="E18" s="38"/>
      <c r="F18" s="37">
        <f>+SUM(H41:I45)</f>
        <v>0</v>
      </c>
      <c r="G18" s="38" t="str">
        <f>+IF(F18&lt;&gt;0,"GFE","")</f>
        <v/>
      </c>
      <c r="H18" s="37">
        <f>+SUM(H41:I45)</f>
        <v>0</v>
      </c>
      <c r="I18" s="38" t="str">
        <f>+IF(H18&lt;&gt;0,"GFT","")</f>
        <v/>
      </c>
      <c r="J18" s="41"/>
      <c r="K18" s="42"/>
    </row>
    <row r="19" spans="1:13" ht="28.5" customHeight="1" x14ac:dyDescent="0.25">
      <c r="A19" s="15" t="s">
        <v>18</v>
      </c>
      <c r="B19" s="148" t="s">
        <v>228</v>
      </c>
      <c r="C19" s="148"/>
      <c r="D19" s="37">
        <f>+IF(AND(H62&lt;D62+F62,H62&lt;H55),H62,MIN(D62+F62,IF(H55&gt;0,H55,0)))</f>
        <v>0</v>
      </c>
      <c r="E19" s="38" t="str">
        <f>IF(D19&lt;&gt;0,"QJA","")</f>
        <v/>
      </c>
      <c r="F19" s="37">
        <f>+F66</f>
        <v>0</v>
      </c>
      <c r="G19" s="38" t="str">
        <f>IF(F19&lt;&gt;0,"QJE","")</f>
        <v/>
      </c>
      <c r="H19" s="37">
        <f>IF(H55&gt;D19+F66-J66,D19+F66-J66,IF(H55&gt;0,H55,0))</f>
        <v>0</v>
      </c>
      <c r="I19" s="38" t="str">
        <f>IF(H19&lt;&gt;0,"QJT","")</f>
        <v/>
      </c>
      <c r="J19" s="37">
        <f>+J66+J62</f>
        <v>0</v>
      </c>
      <c r="K19" s="38" t="str">
        <f>IF(J19&lt;&gt;0,"QJF","")</f>
        <v/>
      </c>
    </row>
    <row r="20" spans="1:13" ht="28.5" customHeight="1" x14ac:dyDescent="0.25">
      <c r="A20" s="15" t="s">
        <v>19</v>
      </c>
      <c r="B20" s="148" t="s">
        <v>229</v>
      </c>
      <c r="C20" s="148"/>
      <c r="D20" s="37">
        <f>+IF(AND(H73&lt;D73+F73,H73&lt;H67),H73,MIN(D73+F73,IF(H67&gt;0,H67,0)))</f>
        <v>0</v>
      </c>
      <c r="E20" s="38" t="str">
        <f>IF(D20&lt;&gt;0,"S1A","")</f>
        <v/>
      </c>
      <c r="F20" s="37">
        <f>+F77</f>
        <v>0</v>
      </c>
      <c r="G20" s="38" t="str">
        <f>IF(F20&lt;&gt;0,"S1E","")</f>
        <v/>
      </c>
      <c r="H20" s="37">
        <f>IF(H67&gt;D20+F77-J77,D20+F77-J77,IF(H67&gt;0,H67,0))</f>
        <v>0</v>
      </c>
      <c r="I20" s="38" t="str">
        <f>IF(H20&lt;&gt;0,"S1T","")</f>
        <v/>
      </c>
      <c r="J20" s="37">
        <f>+J73+J77</f>
        <v>0</v>
      </c>
      <c r="K20" s="38" t="str">
        <f>IF(J20&lt;&gt;0,"S1F","")</f>
        <v/>
      </c>
    </row>
    <row r="21" spans="1:13" ht="28.5" customHeight="1" x14ac:dyDescent="0.25">
      <c r="A21" s="15" t="s">
        <v>20</v>
      </c>
      <c r="B21" s="148" t="s">
        <v>230</v>
      </c>
      <c r="C21" s="148"/>
      <c r="D21" s="37">
        <f>+IF(AND(H85&lt;D85+F85,H85&lt;H79),H85,MIN(D85+F85,IF(H79&gt;0,H79,0)))</f>
        <v>0</v>
      </c>
      <c r="E21" s="38" t="str">
        <f>IF(D21&lt;&gt;0,"S2A","")</f>
        <v/>
      </c>
      <c r="F21" s="37">
        <f>+F89</f>
        <v>0</v>
      </c>
      <c r="G21" s="38" t="str">
        <f>IF(F21&lt;&gt;0,"S2E","")</f>
        <v/>
      </c>
      <c r="H21" s="37">
        <f>IF(H79&gt;D21+F89-J89,D21+F89-J89,IF(H79&gt;0,H79,0))</f>
        <v>0</v>
      </c>
      <c r="I21" s="38" t="str">
        <f>IF(H21&lt;&gt;0,"S2T","")</f>
        <v/>
      </c>
      <c r="J21" s="37">
        <f>+J89+J85</f>
        <v>0</v>
      </c>
      <c r="K21" s="38" t="str">
        <f>IF(J21&lt;&gt;0,"S2F","")</f>
        <v/>
      </c>
      <c r="M21" s="55"/>
    </row>
    <row r="22" spans="1:13" ht="28.5" customHeight="1" thickBot="1" x14ac:dyDescent="0.3">
      <c r="A22" s="15" t="s">
        <v>21</v>
      </c>
      <c r="B22" s="148" t="s">
        <v>231</v>
      </c>
      <c r="C22" s="148"/>
      <c r="D22" s="37">
        <f>+IF(AND(H97&lt;D97+F97,H97&lt;H90),H97,MIN(D97+F97,IF(H90&gt;0,H90,0)))</f>
        <v>0</v>
      </c>
      <c r="E22" s="38" t="str">
        <f>IF(D22&lt;&gt;0,"HCA","")</f>
        <v/>
      </c>
      <c r="F22" s="37">
        <f>IF(H98&lt;0,0,IF(+F102&lt;H98,F102,H98))</f>
        <v>0</v>
      </c>
      <c r="G22" s="38" t="str">
        <f>IF(F22&lt;&gt;0,"HCE","")</f>
        <v/>
      </c>
      <c r="H22" s="37">
        <f>+IF(H102+H97&gt;H90,H90,H97+H102)</f>
        <v>0</v>
      </c>
      <c r="I22" s="43" t="str">
        <f>IF(H22&lt;&gt;0,"HCT","")</f>
        <v/>
      </c>
      <c r="J22" s="37">
        <f>+J102+J97</f>
        <v>0</v>
      </c>
      <c r="K22" s="38" t="str">
        <f>IF(J22&lt;&gt;0,"HCF","")</f>
        <v/>
      </c>
      <c r="M22" s="58">
        <f>+H55+H34</f>
        <v>0</v>
      </c>
    </row>
    <row r="23" spans="1:13" ht="16.5" thickTop="1" x14ac:dyDescent="0.25">
      <c r="A23" s="32" t="s">
        <v>22</v>
      </c>
      <c r="B23" s="176" t="s">
        <v>24</v>
      </c>
      <c r="C23" s="177"/>
      <c r="D23" s="102"/>
      <c r="E23" s="102"/>
      <c r="F23" s="102"/>
      <c r="G23" s="178"/>
      <c r="H23" s="149">
        <f>+SUM(H17:H22)</f>
        <v>0</v>
      </c>
      <c r="I23" s="150"/>
      <c r="J23" s="179" t="str">
        <f>IF(H23&lt;&gt;0,"TC","")</f>
        <v/>
      </c>
      <c r="K23" s="102"/>
    </row>
    <row r="24" spans="1:13" ht="16.5" thickBot="1" x14ac:dyDescent="0.3">
      <c r="A24" s="26"/>
      <c r="B24" s="173" t="s">
        <v>234</v>
      </c>
      <c r="C24" s="126"/>
      <c r="D24" s="126"/>
      <c r="E24" s="126"/>
      <c r="F24" s="174"/>
      <c r="G24" s="175"/>
      <c r="H24" s="151"/>
      <c r="I24" s="152"/>
      <c r="J24" s="180"/>
      <c r="K24" s="181"/>
    </row>
    <row r="25" spans="1:13" ht="16.5" thickTop="1" x14ac:dyDescent="0.25">
      <c r="A25" s="11"/>
      <c r="B25" s="117"/>
      <c r="C25" s="117"/>
      <c r="D25" s="16"/>
      <c r="E25" s="16"/>
      <c r="F25" s="13"/>
      <c r="G25" s="13"/>
      <c r="H25" s="13"/>
      <c r="I25" s="13"/>
      <c r="J25" s="13"/>
      <c r="K25" s="33" t="str">
        <f>+TEXT(K3,"0000")&amp;" | "&amp; TRIM(C12)&amp;" ("&amp;TEXT(A12,"00000")&amp;")"</f>
        <v>2021 |  (00000)</v>
      </c>
    </row>
    <row r="26" spans="1:13" x14ac:dyDescent="0.25">
      <c r="A26" s="3" t="s">
        <v>25</v>
      </c>
      <c r="B26" s="4"/>
      <c r="C26" s="4"/>
      <c r="D26" s="4"/>
      <c r="E26" s="4"/>
      <c r="F26" s="4"/>
      <c r="G26" s="4"/>
      <c r="H26" s="4"/>
      <c r="I26" s="4"/>
      <c r="J26" s="4"/>
      <c r="K26" s="4"/>
    </row>
    <row r="27" spans="1:13" ht="23.25" customHeight="1" x14ac:dyDescent="0.25">
      <c r="A27" s="11"/>
      <c r="B27" s="117"/>
      <c r="C27" s="117"/>
      <c r="D27" s="16"/>
      <c r="E27" s="16"/>
      <c r="F27" s="13"/>
      <c r="G27" s="13"/>
      <c r="H27" s="13"/>
      <c r="I27" s="13"/>
      <c r="J27" s="13"/>
      <c r="K27" s="13"/>
    </row>
    <row r="28" spans="1:13" x14ac:dyDescent="0.25">
      <c r="A28" s="119" t="s">
        <v>241</v>
      </c>
      <c r="B28" s="120"/>
      <c r="C28" s="120"/>
      <c r="D28" s="120"/>
      <c r="E28" s="120"/>
      <c r="F28" s="121"/>
      <c r="G28" s="121"/>
      <c r="H28" s="121"/>
      <c r="I28" s="121"/>
      <c r="J28" s="121"/>
      <c r="K28" s="121"/>
    </row>
    <row r="29" spans="1:13" ht="3" customHeight="1" x14ac:dyDescent="0.25">
      <c r="A29" s="11"/>
      <c r="B29" s="117"/>
      <c r="C29" s="117"/>
      <c r="D29" s="16"/>
      <c r="E29" s="16"/>
      <c r="F29" s="13"/>
      <c r="G29" s="13"/>
      <c r="H29" s="13"/>
      <c r="I29" s="13"/>
      <c r="J29" s="13"/>
      <c r="K29" s="13"/>
    </row>
    <row r="30" spans="1:13" ht="16.5" thickBot="1" x14ac:dyDescent="0.3">
      <c r="A30" s="65" t="s">
        <v>23</v>
      </c>
      <c r="B30" s="106" t="s">
        <v>242</v>
      </c>
      <c r="C30" s="106"/>
      <c r="D30" s="34"/>
      <c r="E30" s="34"/>
      <c r="F30" s="17"/>
      <c r="G30" s="18"/>
      <c r="H30" s="164">
        <v>0</v>
      </c>
      <c r="I30" s="165"/>
    </row>
    <row r="31" spans="1:13" ht="17.25" thickTop="1" thickBot="1" x14ac:dyDescent="0.3">
      <c r="A31" s="71" t="s">
        <v>26</v>
      </c>
      <c r="B31" s="169" t="str">
        <f>"Was the insurer authorized in Arizona as of December 31, "&amp;TEXT(K3-1,"0000")&amp;"?"</f>
        <v>Was the insurer authorized in Arizona as of December 31, 2020?</v>
      </c>
      <c r="C31" s="170"/>
      <c r="D31" s="171"/>
      <c r="E31" s="171"/>
      <c r="F31" s="27" t="s">
        <v>29</v>
      </c>
      <c r="G31" s="57"/>
      <c r="H31" s="30" t="s">
        <v>30</v>
      </c>
      <c r="I31" s="57"/>
      <c r="J31" s="19" t="str">
        <f>+IF(AND(TRIM(G31)&lt;&gt;"",TRIM(I31)&lt;&gt;""),"◄ SELECT ONLY ONE",+IF(OR(TRIM(G31)&lt;&gt;"",TRIM(I31)&lt;&gt;""),""," ◄ PLEASE COMPLETE"))</f>
        <v xml:space="preserve"> ◄ PLEASE COMPLETE</v>
      </c>
      <c r="K31" s="13"/>
    </row>
    <row r="32" spans="1:13" ht="3" customHeight="1" thickTop="1" x14ac:dyDescent="0.25">
      <c r="A32" s="28"/>
      <c r="B32" s="168"/>
      <c r="C32" s="168"/>
      <c r="D32" s="35"/>
      <c r="E32" s="35"/>
      <c r="G32" s="29"/>
      <c r="I32" s="45"/>
      <c r="J32" s="13"/>
      <c r="K32" s="20"/>
    </row>
    <row r="33" spans="1:11" s="36" customFormat="1" x14ac:dyDescent="0.25">
      <c r="A33" s="40"/>
      <c r="B33" s="53" t="str">
        <f>IF(tc_TaxYear&lt;2017,"Credit for Arizona Domestic Life/Disability Insurer","This credit is no longer available.")</f>
        <v>This credit is no longer available.</v>
      </c>
      <c r="C33" s="9"/>
      <c r="D33" s="9"/>
      <c r="E33" s="52"/>
      <c r="F33" s="111" t="s">
        <v>16</v>
      </c>
      <c r="G33" s="112"/>
      <c r="H33" s="111" t="s">
        <v>180</v>
      </c>
      <c r="I33" s="112"/>
      <c r="J33"/>
      <c r="K33"/>
    </row>
    <row r="34" spans="1:11" x14ac:dyDescent="0.25">
      <c r="A34" s="26"/>
      <c r="B34" s="193"/>
      <c r="C34" s="194"/>
      <c r="D34" s="103" t="s">
        <v>170</v>
      </c>
      <c r="E34" s="104"/>
      <c r="F34" s="124">
        <f>IF(OR(L3-2016&gt;0,tc_EntType&lt;&gt;"ST",TRIM(G31)="",TRIM(I31)&lt;&gt;""),0,+IF(AND(TRIM(G31)&lt;&gt;"",TRIM(tc_Domicile)="AZ",OR(TRIM(tc_BusType)="DI",TRIM(tc_BusType)="LD",TRIM(tc_BusType)="LI")),567.5,0))</f>
        <v>0</v>
      </c>
      <c r="G34" s="191"/>
      <c r="H34" s="124">
        <f>+IF(H30&gt;F34,F34,IF(H30&gt;0,H30,0))</f>
        <v>0</v>
      </c>
      <c r="I34" s="192"/>
      <c r="J34" s="183"/>
      <c r="K34" s="184"/>
    </row>
    <row r="35" spans="1:11" x14ac:dyDescent="0.25">
      <c r="A35" s="14" t="s">
        <v>28</v>
      </c>
      <c r="B35" s="113" t="s">
        <v>216</v>
      </c>
      <c r="C35" s="113"/>
      <c r="D35" s="34"/>
      <c r="E35" s="34"/>
      <c r="F35" s="17"/>
      <c r="G35" s="31"/>
      <c r="H35" s="109">
        <f>+H30-H34</f>
        <v>0</v>
      </c>
      <c r="I35" s="110"/>
      <c r="J35" s="189"/>
      <c r="K35" s="190"/>
    </row>
    <row r="36" spans="1:11" ht="23.25" customHeight="1" x14ac:dyDescent="0.25">
      <c r="A36" s="11"/>
      <c r="B36" s="117"/>
      <c r="C36" s="117"/>
      <c r="D36" s="16"/>
      <c r="E36" s="16"/>
      <c r="F36" s="13"/>
      <c r="G36" s="13"/>
      <c r="H36" s="13"/>
      <c r="I36" s="13"/>
      <c r="J36" s="13"/>
      <c r="K36" s="13"/>
    </row>
    <row r="37" spans="1:11" x14ac:dyDescent="0.25">
      <c r="A37" s="119" t="s">
        <v>226</v>
      </c>
      <c r="B37" s="120"/>
      <c r="C37" s="120"/>
      <c r="D37" s="120"/>
      <c r="E37" s="120"/>
      <c r="F37" s="121"/>
      <c r="G37" s="121"/>
      <c r="H37" s="121"/>
      <c r="I37" s="121"/>
      <c r="J37" s="121"/>
      <c r="K37" s="121"/>
    </row>
    <row r="38" spans="1:11" ht="3" customHeight="1" x14ac:dyDescent="0.25">
      <c r="A38" s="11"/>
      <c r="B38" s="118"/>
      <c r="C38" s="118"/>
      <c r="D38" s="35"/>
      <c r="E38" s="35"/>
      <c r="F38" s="13"/>
      <c r="G38" s="13"/>
      <c r="H38" s="13"/>
      <c r="I38" s="13"/>
      <c r="J38" s="13"/>
      <c r="K38" s="13"/>
    </row>
    <row r="39" spans="1:11" ht="32.25" customHeight="1" x14ac:dyDescent="0.25">
      <c r="A39" s="32" t="s">
        <v>27</v>
      </c>
      <c r="B39" s="185" t="str">
        <f>IF(K3&lt;=2016,"No Guaranty Fund Certificate of Contribution was issued in the past five years.  SKIP TO LINE 14.  If you received a refund from the Guaranty Fund, leave amounts at 0.00 - do not enter a negative amount.","Offsets for Arizona Guaranty Fund Certificates of Contribution.  Attach Certificates of Contribution issued by the Guaranty Fund.  If you received a refund from the Guaranty Fund, enter 0.00 - do not enter a negative amount.")</f>
        <v>Offsets for Arizona Guaranty Fund Certificates of Contribution.  Attach Certificates of Contribution issued by the Guaranty Fund.  If you received a refund from the Guaranty Fund, enter 0.00 - do not enter a negative amount.</v>
      </c>
      <c r="C39" s="102"/>
      <c r="D39" s="102"/>
      <c r="E39" s="102"/>
      <c r="F39" s="102"/>
      <c r="G39" s="102"/>
      <c r="H39" s="102"/>
      <c r="I39" s="186"/>
      <c r="J39" s="10"/>
      <c r="K39" s="10"/>
    </row>
    <row r="40" spans="1:11" s="36" customFormat="1" x14ac:dyDescent="0.25">
      <c r="A40" s="40"/>
      <c r="B40" s="144" t="str">
        <f>IF(H41&gt;H35,"ERROR: Credit Taken &gt; Remaining Credit-eligible Tax",+IF(SUM(H41:I41)&gt;SUM(D41:G41),"ERROR: Credit Taken &gt; Unused Credit ",""))</f>
        <v/>
      </c>
      <c r="C40" s="145"/>
      <c r="D40" s="187" t="s">
        <v>236</v>
      </c>
      <c r="E40" s="188"/>
      <c r="F40" s="111" t="s">
        <v>238</v>
      </c>
      <c r="G40" s="112"/>
      <c r="H40" s="111" t="s">
        <v>237</v>
      </c>
      <c r="I40" s="112"/>
      <c r="J40" s="44"/>
      <c r="K40" s="9"/>
    </row>
    <row r="41" spans="1:11" x14ac:dyDescent="0.25">
      <c r="A41" s="26"/>
      <c r="B41" s="94" t="str">
        <f>IF($K$3&gt;=2017,"Calendar Year "&amp;TEXT($K$3,"0"),"")</f>
        <v>Calendar Year 2021</v>
      </c>
      <c r="C41" s="95"/>
      <c r="D41" s="96">
        <v>0</v>
      </c>
      <c r="E41" s="97"/>
      <c r="F41" s="98">
        <f>IF(B41&lt;&gt;"",+D41*0.2,0)</f>
        <v>0</v>
      </c>
      <c r="G41" s="99"/>
      <c r="H41" s="98">
        <f>IF(F41&gt;0,+IF(H35&gt;F41,F41,H35),0)</f>
        <v>0</v>
      </c>
      <c r="I41" s="99"/>
      <c r="J41" s="19"/>
      <c r="K41" s="9"/>
    </row>
    <row r="42" spans="1:11" x14ac:dyDescent="0.25">
      <c r="A42" s="26"/>
      <c r="B42" s="94" t="str">
        <f>IF($K$3&gt;=2018,"Calendar Year "&amp;TEXT($K$3-1,"0"),"")</f>
        <v>Calendar Year 2020</v>
      </c>
      <c r="C42" s="95"/>
      <c r="D42" s="96">
        <v>0</v>
      </c>
      <c r="E42" s="97"/>
      <c r="F42" s="98">
        <f>IF(B42&lt;&gt;"",+D42*0.2,0)</f>
        <v>0</v>
      </c>
      <c r="G42" s="99"/>
      <c r="H42" s="98">
        <f>+IF(F42&gt;0,IF(H35-H41&gt;F42,F42,H35-H41),0)</f>
        <v>0</v>
      </c>
      <c r="I42" s="99"/>
      <c r="J42" s="19"/>
      <c r="K42" s="9"/>
    </row>
    <row r="43" spans="1:11" x14ac:dyDescent="0.25">
      <c r="A43" s="26"/>
      <c r="B43" s="94" t="str">
        <f>IF($K$3&gt;=2019,"Calendar Year "&amp;TEXT($K$3-2,"0"),"")</f>
        <v>Calendar Year 2019</v>
      </c>
      <c r="C43" s="95"/>
      <c r="D43" s="96">
        <v>0</v>
      </c>
      <c r="E43" s="97"/>
      <c r="F43" s="98">
        <f>IF(B43&lt;&gt;"",+D43*0.2,0)</f>
        <v>0</v>
      </c>
      <c r="G43" s="99"/>
      <c r="H43" s="98">
        <f>IF(F43&gt;0,+IF($H$35-SUM($H$41:$I42)&gt;F43,F43,$H$35-SUM($H$41:I42)),0)</f>
        <v>0</v>
      </c>
      <c r="I43" s="99"/>
      <c r="J43" s="19"/>
      <c r="K43" s="9"/>
    </row>
    <row r="44" spans="1:11" x14ac:dyDescent="0.25">
      <c r="A44" s="26"/>
      <c r="B44" s="94" t="str">
        <f>IF($K$3&gt;=2020,"Calendar Year "&amp;TEXT($K$3-3,"0"),"")</f>
        <v>Calendar Year 2018</v>
      </c>
      <c r="C44" s="95"/>
      <c r="D44" s="96">
        <v>0</v>
      </c>
      <c r="E44" s="97"/>
      <c r="F44" s="98">
        <f>IF(B44&lt;&gt;"",+D44*0.2,0)</f>
        <v>0</v>
      </c>
      <c r="G44" s="99"/>
      <c r="H44" s="98">
        <f>IF(F44&gt;0,+IF($H$35-SUM($H$41:$I43)&gt;F44,F44,$H$35-SUM($H$41:I43)),0)</f>
        <v>0</v>
      </c>
      <c r="I44" s="99"/>
      <c r="J44" s="19"/>
      <c r="K44" s="9"/>
    </row>
    <row r="45" spans="1:11" x14ac:dyDescent="0.25">
      <c r="A45" s="26"/>
      <c r="B45" s="94" t="str">
        <f>IF($K$3&gt;=2021,"Calendar Year "&amp;TEXT($K$3-4,"0"),"")</f>
        <v>Calendar Year 2017</v>
      </c>
      <c r="C45" s="95"/>
      <c r="D45" s="96">
        <v>0</v>
      </c>
      <c r="E45" s="97"/>
      <c r="F45" s="98">
        <f>IF(B45&lt;&gt;"",+D45*0.2,0)</f>
        <v>0</v>
      </c>
      <c r="G45" s="99"/>
      <c r="H45" s="98">
        <f>IF(F45&gt;0,+IF($H$35-SUM($H$41:$I44)&gt;F45,F45,$H$35-SUM($H$41:I44)),0)</f>
        <v>0</v>
      </c>
      <c r="I45" s="99"/>
      <c r="J45" s="19"/>
      <c r="K45" s="9"/>
    </row>
    <row r="46" spans="1:11" x14ac:dyDescent="0.25">
      <c r="A46" s="26"/>
      <c r="B46" s="59"/>
      <c r="D46" s="60"/>
      <c r="E46" s="59" t="s">
        <v>239</v>
      </c>
      <c r="F46" s="103" t="s">
        <v>235</v>
      </c>
      <c r="G46" s="104"/>
      <c r="H46" s="92">
        <f>+SUM(H41:I45)</f>
        <v>0</v>
      </c>
      <c r="I46" s="93"/>
      <c r="J46" s="19"/>
      <c r="K46" s="9"/>
    </row>
    <row r="47" spans="1:11" x14ac:dyDescent="0.25">
      <c r="A47" s="14" t="s">
        <v>171</v>
      </c>
      <c r="B47" s="113" t="s">
        <v>217</v>
      </c>
      <c r="C47" s="113"/>
      <c r="D47" s="34"/>
      <c r="E47" s="34"/>
      <c r="F47" s="17"/>
      <c r="G47" s="31"/>
      <c r="H47" s="109">
        <f>+H35-SUM(H41:H45)</f>
        <v>0</v>
      </c>
      <c r="I47" s="110"/>
      <c r="J47" s="13"/>
      <c r="K47" s="13"/>
    </row>
    <row r="48" spans="1:11" ht="23.25" customHeight="1" x14ac:dyDescent="0.25">
      <c r="A48" s="11"/>
      <c r="B48" s="117"/>
      <c r="C48" s="117"/>
      <c r="D48" s="16"/>
      <c r="E48" s="16"/>
      <c r="F48" s="13"/>
      <c r="G48" s="13"/>
      <c r="H48" s="13"/>
      <c r="I48" s="13"/>
      <c r="J48" s="13"/>
      <c r="K48" s="13"/>
    </row>
    <row r="49" spans="1:11" x14ac:dyDescent="0.25">
      <c r="A49" s="119" t="s">
        <v>178</v>
      </c>
      <c r="B49" s="120"/>
      <c r="C49" s="120"/>
      <c r="D49" s="120"/>
      <c r="E49" s="120"/>
      <c r="F49" s="121"/>
      <c r="G49" s="121"/>
      <c r="H49" s="121"/>
      <c r="I49" s="121"/>
      <c r="J49" s="121"/>
      <c r="K49" s="121"/>
    </row>
    <row r="50" spans="1:11" ht="3" customHeight="1" x14ac:dyDescent="0.25">
      <c r="A50" s="11"/>
      <c r="B50" s="118"/>
      <c r="C50" s="118"/>
      <c r="D50" s="35"/>
      <c r="E50" s="35"/>
      <c r="F50" s="13"/>
      <c r="G50" s="13"/>
      <c r="H50" s="13"/>
      <c r="I50" s="13"/>
      <c r="J50" s="13"/>
      <c r="K50" s="13"/>
    </row>
    <row r="51" spans="1:11" x14ac:dyDescent="0.25">
      <c r="A51" s="65" t="s">
        <v>172</v>
      </c>
      <c r="B51" s="105" t="s">
        <v>243</v>
      </c>
      <c r="C51" s="106"/>
      <c r="D51" s="107"/>
      <c r="E51" s="107"/>
      <c r="F51" s="107"/>
      <c r="G51" s="108"/>
      <c r="H51" s="122"/>
      <c r="I51" s="123"/>
      <c r="J51" s="13"/>
      <c r="K51" s="13"/>
    </row>
    <row r="52" spans="1:11" x14ac:dyDescent="0.25">
      <c r="A52" s="65" t="s">
        <v>173</v>
      </c>
      <c r="B52" s="105" t="s">
        <v>244</v>
      </c>
      <c r="C52" s="106"/>
      <c r="D52" s="107"/>
      <c r="E52" s="107"/>
      <c r="F52" s="107"/>
      <c r="G52" s="108"/>
      <c r="H52" s="122"/>
      <c r="I52" s="123"/>
      <c r="J52" s="13"/>
      <c r="K52" s="13"/>
    </row>
    <row r="53" spans="1:11" x14ac:dyDescent="0.25">
      <c r="A53" s="65" t="s">
        <v>174</v>
      </c>
      <c r="B53" s="105" t="s">
        <v>245</v>
      </c>
      <c r="C53" s="106"/>
      <c r="D53" s="107"/>
      <c r="E53" s="107"/>
      <c r="F53" s="107"/>
      <c r="G53" s="108"/>
      <c r="H53" s="122"/>
      <c r="I53" s="123"/>
      <c r="J53" s="13"/>
      <c r="K53" s="13"/>
    </row>
    <row r="54" spans="1:11" x14ac:dyDescent="0.25">
      <c r="A54" s="14" t="s">
        <v>175</v>
      </c>
      <c r="B54" s="114" t="s">
        <v>218</v>
      </c>
      <c r="C54" s="113"/>
      <c r="D54" s="115"/>
      <c r="E54" s="115"/>
      <c r="F54" s="115"/>
      <c r="G54" s="116"/>
      <c r="H54" s="124">
        <f>+SUM(H51:I53)</f>
        <v>0</v>
      </c>
      <c r="I54" s="125"/>
      <c r="J54" s="13"/>
      <c r="K54" s="13"/>
    </row>
    <row r="55" spans="1:11" x14ac:dyDescent="0.25">
      <c r="A55" s="14" t="s">
        <v>176</v>
      </c>
      <c r="B55" s="114" t="s">
        <v>219</v>
      </c>
      <c r="C55" s="113"/>
      <c r="D55" s="115"/>
      <c r="E55" s="115"/>
      <c r="F55" s="115"/>
      <c r="G55" s="116"/>
      <c r="H55" s="109">
        <f>+H47-H54</f>
        <v>0</v>
      </c>
      <c r="I55" s="110"/>
      <c r="J55" s="13"/>
      <c r="K55" s="13"/>
    </row>
    <row r="56" spans="1:11" ht="22.5" customHeight="1" x14ac:dyDescent="0.3">
      <c r="A56" s="100" t="s">
        <v>248</v>
      </c>
      <c r="B56" s="101"/>
      <c r="C56" s="101"/>
      <c r="D56" s="101"/>
      <c r="E56" s="102"/>
      <c r="F56" s="102"/>
      <c r="G56" s="13"/>
      <c r="H56" s="13"/>
      <c r="I56" s="13"/>
      <c r="J56" s="13"/>
      <c r="K56" s="13"/>
    </row>
    <row r="57" spans="1:11" x14ac:dyDescent="0.25">
      <c r="A57" s="11"/>
      <c r="B57" s="12"/>
      <c r="C57" s="12"/>
      <c r="D57" s="12"/>
      <c r="E57" s="12"/>
      <c r="F57" s="13"/>
      <c r="G57" s="13"/>
      <c r="H57" s="13"/>
      <c r="I57" s="13"/>
      <c r="J57" s="13"/>
      <c r="K57" s="33" t="str">
        <f>+K25</f>
        <v>2021 |  (00000)</v>
      </c>
    </row>
    <row r="58" spans="1:11" x14ac:dyDescent="0.25">
      <c r="A58" s="119" t="s">
        <v>233</v>
      </c>
      <c r="B58" s="120"/>
      <c r="C58" s="120"/>
      <c r="D58" s="120"/>
      <c r="E58" s="120"/>
      <c r="F58" s="121"/>
      <c r="G58" s="121"/>
      <c r="H58" s="121"/>
      <c r="I58" s="121"/>
      <c r="J58" s="121"/>
      <c r="K58" s="121"/>
    </row>
    <row r="59" spans="1:11" ht="3" customHeight="1" x14ac:dyDescent="0.25">
      <c r="A59" s="11"/>
      <c r="B59" s="118"/>
      <c r="C59" s="118"/>
      <c r="D59" s="35"/>
      <c r="E59" s="35"/>
      <c r="F59" s="13"/>
      <c r="G59" s="13"/>
      <c r="H59" s="13"/>
      <c r="I59" s="13"/>
      <c r="J59" s="13"/>
      <c r="K59" s="13"/>
    </row>
    <row r="60" spans="1:11" ht="17.25" customHeight="1" x14ac:dyDescent="0.25">
      <c r="A60" s="66" t="s">
        <v>182</v>
      </c>
      <c r="B60" s="130" t="s">
        <v>188</v>
      </c>
      <c r="C60" s="131"/>
      <c r="D60" s="131"/>
      <c r="E60" s="131"/>
      <c r="F60" s="131"/>
      <c r="G60" s="131"/>
      <c r="H60" s="131"/>
      <c r="I60" s="131"/>
      <c r="J60" s="131"/>
      <c r="K60" s="132"/>
    </row>
    <row r="61" spans="1:11" s="36" customFormat="1" x14ac:dyDescent="0.25">
      <c r="A61" s="40"/>
      <c r="B61" s="144" t="str">
        <f>IF(AND(H62&gt;0,H62&gt;H55),"ERROR: Credit Taken &gt; Remaining Credit-eligible Tax",+IF(SUM(H62:I62)&gt;SUM(D62:G62),"ERROR: Credit Taken &gt; Unused Credit ",""))</f>
        <v/>
      </c>
      <c r="C61" s="145"/>
      <c r="D61" s="111" t="str">
        <f>+"Unused from "&amp;TEXT($K$3-5,"0000")</f>
        <v>Unused from 2016</v>
      </c>
      <c r="E61" s="112"/>
      <c r="F61" s="111" t="str">
        <f>"Unused from "&amp;TEXT($K$3-4,"0000")&amp;"-"&amp;TEXT($K$3-1,"0000")</f>
        <v>Unused from 2017-2020</v>
      </c>
      <c r="G61" s="112"/>
      <c r="H61" s="111" t="s">
        <v>213</v>
      </c>
      <c r="I61" s="112"/>
      <c r="J61" s="111" t="s">
        <v>179</v>
      </c>
      <c r="K61" s="112"/>
    </row>
    <row r="62" spans="1:11" x14ac:dyDescent="0.25">
      <c r="A62" s="26"/>
      <c r="B62" s="46"/>
      <c r="C62" s="50" t="s">
        <v>187</v>
      </c>
      <c r="D62" s="122"/>
      <c r="E62" s="129"/>
      <c r="F62" s="122"/>
      <c r="G62" s="129"/>
      <c r="H62" s="122"/>
      <c r="I62" s="129"/>
      <c r="J62" s="98">
        <f>IF(+IF(H62&gt;D62-F62,IF(D62+F62-H62&lt;F62,D62+F62-H62,F62),F62)&gt;0,+IF(H62&gt;D62-F62,IF(D62+F62-H62&lt;F62,D62+F62-H62,F62),F62),0)</f>
        <v>0</v>
      </c>
      <c r="K62" s="99"/>
    </row>
    <row r="63" spans="1:11" x14ac:dyDescent="0.25">
      <c r="A63" s="14" t="s">
        <v>183</v>
      </c>
      <c r="B63" s="114" t="s">
        <v>220</v>
      </c>
      <c r="C63" s="113"/>
      <c r="D63" s="115"/>
      <c r="E63" s="115"/>
      <c r="F63" s="115"/>
      <c r="G63" s="116"/>
      <c r="H63" s="109">
        <f>+H55-H62</f>
        <v>0</v>
      </c>
      <c r="I63" s="110"/>
      <c r="J63" s="47"/>
      <c r="K63" s="48"/>
    </row>
    <row r="64" spans="1:11" ht="30.75" customHeight="1" x14ac:dyDescent="0.25">
      <c r="A64" s="66" t="s">
        <v>184</v>
      </c>
      <c r="B64" s="140" t="str">
        <f>"Quality Jobs Tax credit earned during "&amp;TEXT($K$3,"0000")&amp;".  Provide the 'Credit Allocation Letter' issued by the Arizona Commerce Authority.  See the Arizona Commerce Authority Web site (www.azcommerce.com) for instructions on how to apply for this credit."</f>
        <v>Quality Jobs Tax credit earned during 2021.  Provide the 'Credit Allocation Letter' issued by the Arizona Commerce Authority.  See the Arizona Commerce Authority Web site (www.azcommerce.com) for instructions on how to apply for this credit.</v>
      </c>
      <c r="C64" s="141"/>
      <c r="D64" s="141"/>
      <c r="E64" s="141"/>
      <c r="F64" s="141"/>
      <c r="G64" s="141"/>
      <c r="H64" s="141"/>
      <c r="I64" s="141"/>
      <c r="J64" s="142"/>
      <c r="K64" s="143"/>
    </row>
    <row r="65" spans="1:11" s="36" customFormat="1" x14ac:dyDescent="0.25">
      <c r="A65" s="40"/>
      <c r="B65" s="133" t="str">
        <f>IF(AND(H66&gt;0,H66&gt;H63),"ERROR: Taken &gt; Remaining tax eligible for credit",+IF(H66&gt;F66,"ERROR: Credit Taken &gt; Credit Earned ",""))</f>
        <v/>
      </c>
      <c r="C65" s="134"/>
      <c r="D65" s="134"/>
      <c r="E65" s="135"/>
      <c r="F65" s="111" t="str">
        <f>"Credit Earned in "&amp;TEXT($K$3,"0000")</f>
        <v>Credit Earned in 2021</v>
      </c>
      <c r="G65" s="112"/>
      <c r="H65" s="111" t="str">
        <f>TEXT($K$3,"0000")&amp;" Credit Taken"</f>
        <v>2021 Credit Taken</v>
      </c>
      <c r="I65" s="112"/>
      <c r="J65" s="111" t="s">
        <v>179</v>
      </c>
      <c r="K65" s="112"/>
    </row>
    <row r="66" spans="1:11" x14ac:dyDescent="0.25">
      <c r="A66" s="26"/>
      <c r="B66" s="46"/>
      <c r="C66" s="126" t="s">
        <v>187</v>
      </c>
      <c r="D66" s="127"/>
      <c r="E66" s="128"/>
      <c r="F66" s="122"/>
      <c r="G66" s="129"/>
      <c r="H66" s="122"/>
      <c r="I66" s="129"/>
      <c r="J66" s="98">
        <f>+IF(F66&gt;H66,F66-H66,0)</f>
        <v>0</v>
      </c>
      <c r="K66" s="99"/>
    </row>
    <row r="67" spans="1:11" x14ac:dyDescent="0.25">
      <c r="A67" s="14" t="s">
        <v>185</v>
      </c>
      <c r="B67" s="114" t="s">
        <v>221</v>
      </c>
      <c r="C67" s="113"/>
      <c r="D67" s="115"/>
      <c r="E67" s="115"/>
      <c r="F67" s="115"/>
      <c r="G67" s="116"/>
      <c r="H67" s="109">
        <f>+H63-H66</f>
        <v>0</v>
      </c>
      <c r="I67" s="110"/>
      <c r="J67" s="13"/>
      <c r="K67" s="13"/>
    </row>
    <row r="68" spans="1:11" ht="23.25" customHeight="1" x14ac:dyDescent="0.25">
      <c r="A68" s="11"/>
      <c r="B68" s="117"/>
      <c r="C68" s="117"/>
      <c r="D68" s="16"/>
      <c r="E68" s="16"/>
      <c r="F68" s="13"/>
      <c r="G68" s="13"/>
      <c r="H68" s="13"/>
      <c r="I68" s="13"/>
      <c r="J68" s="13"/>
      <c r="K68" s="13"/>
    </row>
    <row r="69" spans="1:11" x14ac:dyDescent="0.25">
      <c r="A69" s="119" t="s">
        <v>194</v>
      </c>
      <c r="B69" s="120"/>
      <c r="C69" s="120"/>
      <c r="D69" s="120"/>
      <c r="E69" s="120"/>
      <c r="F69" s="121"/>
      <c r="G69" s="121"/>
      <c r="H69" s="121"/>
      <c r="I69" s="121"/>
      <c r="J69" s="121"/>
      <c r="K69" s="121"/>
    </row>
    <row r="70" spans="1:11" ht="3" customHeight="1" x14ac:dyDescent="0.25">
      <c r="A70" s="11"/>
      <c r="B70" s="118"/>
      <c r="C70" s="118"/>
      <c r="D70" s="35"/>
      <c r="E70" s="35"/>
      <c r="F70" s="13"/>
      <c r="G70" s="13"/>
      <c r="H70" s="13"/>
      <c r="I70" s="13"/>
      <c r="J70" s="13"/>
      <c r="K70" s="13"/>
    </row>
    <row r="71" spans="1:11" ht="17.25" customHeight="1" x14ac:dyDescent="0.25">
      <c r="A71" s="66" t="s">
        <v>186</v>
      </c>
      <c r="B71" s="130" t="s">
        <v>195</v>
      </c>
      <c r="C71" s="131"/>
      <c r="D71" s="131"/>
      <c r="E71" s="131"/>
      <c r="F71" s="131"/>
      <c r="G71" s="131"/>
      <c r="H71" s="131"/>
      <c r="I71" s="131"/>
      <c r="J71" s="131"/>
      <c r="K71" s="132"/>
    </row>
    <row r="72" spans="1:11" s="36" customFormat="1" x14ac:dyDescent="0.25">
      <c r="A72" s="67"/>
      <c r="B72" s="146" t="str">
        <f>IF(AND(H73&gt;0,H73&gt;H67),"ERROR: Credit Taken &gt; Remaining Credit-eligible Tax",+IF(SUM(H73:I73)&gt;SUM(D73:G73),"ERROR: Credit Taken &gt; Unused Credit ",""))</f>
        <v/>
      </c>
      <c r="C72" s="147"/>
      <c r="D72" s="138" t="str">
        <f>+"Unused from "&amp;TEXT($K$3-5,"0000")</f>
        <v>Unused from 2016</v>
      </c>
      <c r="E72" s="139"/>
      <c r="F72" s="138" t="str">
        <f>"Unused from "&amp;TEXT($K$3-4,"0000")&amp;"-"&amp;TEXT($K$3-1,"0000")</f>
        <v>Unused from 2017-2020</v>
      </c>
      <c r="G72" s="139"/>
      <c r="H72" s="138" t="s">
        <v>213</v>
      </c>
      <c r="I72" s="139"/>
      <c r="J72" s="138" t="s">
        <v>179</v>
      </c>
      <c r="K72" s="139"/>
    </row>
    <row r="73" spans="1:11" x14ac:dyDescent="0.25">
      <c r="A73" s="26"/>
      <c r="B73" s="46"/>
      <c r="C73" s="50" t="s">
        <v>193</v>
      </c>
      <c r="D73" s="122"/>
      <c r="E73" s="129"/>
      <c r="F73" s="122"/>
      <c r="G73" s="129"/>
      <c r="H73" s="122"/>
      <c r="I73" s="129"/>
      <c r="J73" s="98">
        <f>IF(+IF(H73&gt;D73-F73,IF(D73+F73-H73&lt;F73,D73+F73-H73,F73),F73)&gt;0,+IF(H73&gt;D73-F73,IF(D73+F73-H73&lt;F73,D73+F73-H73,F73),F73),0)</f>
        <v>0</v>
      </c>
      <c r="K73" s="99"/>
    </row>
    <row r="74" spans="1:11" x14ac:dyDescent="0.25">
      <c r="A74" s="14" t="s">
        <v>189</v>
      </c>
      <c r="B74" s="114" t="s">
        <v>222</v>
      </c>
      <c r="C74" s="113"/>
      <c r="D74" s="115"/>
      <c r="E74" s="115"/>
      <c r="F74" s="115"/>
      <c r="G74" s="116"/>
      <c r="H74" s="109">
        <f>+H67-H73</f>
        <v>0</v>
      </c>
      <c r="I74" s="110"/>
      <c r="J74" s="47"/>
      <c r="K74" s="48"/>
    </row>
    <row r="75" spans="1:11" ht="30.75" customHeight="1" x14ac:dyDescent="0.25">
      <c r="A75" s="66" t="s">
        <v>190</v>
      </c>
      <c r="B75" s="130" t="str">
        <f>"STO Low-income Student credit earned during "&amp;TEXT($K$3,"0000")&amp;".  Attach the Department of Revenue approval for the contribution to be made during "&amp;TEXT($K$3,"0000")&amp;" and a copy of the contribution payment issued to the STO during "&amp;TEXT($K$3,"0000")&amp;"."</f>
        <v>STO Low-income Student credit earned during 2021.  Attach the Department of Revenue approval for the contribution to be made during 2021 and a copy of the contribution payment issued to the STO during 2021.</v>
      </c>
      <c r="C75" s="131"/>
      <c r="D75" s="131"/>
      <c r="E75" s="131"/>
      <c r="F75" s="131"/>
      <c r="G75" s="131"/>
      <c r="H75" s="131"/>
      <c r="I75" s="131"/>
      <c r="J75" s="131"/>
      <c r="K75" s="132"/>
    </row>
    <row r="76" spans="1:11" s="36" customFormat="1" x14ac:dyDescent="0.25">
      <c r="A76" s="40"/>
      <c r="B76" s="133" t="str">
        <f>IF(AND(H77&gt;0,H77&gt;H74),"ERROR: Taken &gt; Remaining tax eligible for credit",+IF(H77&gt;F77,"ERROR: Credit Taken &gt; Credit Earned ",""))</f>
        <v/>
      </c>
      <c r="C76" s="134"/>
      <c r="D76" s="134"/>
      <c r="E76" s="135"/>
      <c r="F76" s="111" t="str">
        <f>"Credit Earned in "&amp;TEXT($K$3,"0000")</f>
        <v>Credit Earned in 2021</v>
      </c>
      <c r="G76" s="112"/>
      <c r="H76" s="111" t="str">
        <f>TEXT($K$3,"0000")&amp;" Credit Taken"</f>
        <v>2021 Credit Taken</v>
      </c>
      <c r="I76" s="112"/>
      <c r="J76" s="111" t="s">
        <v>179</v>
      </c>
      <c r="K76" s="112"/>
    </row>
    <row r="77" spans="1:11" x14ac:dyDescent="0.25">
      <c r="A77" s="26"/>
      <c r="B77" s="46"/>
      <c r="C77" s="126" t="s">
        <v>193</v>
      </c>
      <c r="D77" s="127"/>
      <c r="E77" s="128"/>
      <c r="F77" s="122"/>
      <c r="G77" s="129"/>
      <c r="H77" s="122"/>
      <c r="I77" s="129"/>
      <c r="J77" s="98">
        <f>+IF(F77&gt;H77,F77-H77,0)</f>
        <v>0</v>
      </c>
      <c r="K77" s="99"/>
    </row>
    <row r="78" spans="1:11" x14ac:dyDescent="0.25">
      <c r="A78" s="14" t="s">
        <v>191</v>
      </c>
      <c r="B78" s="114" t="s">
        <v>223</v>
      </c>
      <c r="C78" s="113"/>
      <c r="D78" s="115"/>
      <c r="E78" s="115"/>
      <c r="F78" s="115"/>
      <c r="G78" s="116"/>
      <c r="H78" s="109">
        <f>+H74-H77</f>
        <v>0</v>
      </c>
      <c r="I78" s="110"/>
      <c r="J78" s="13"/>
      <c r="K78" s="13"/>
    </row>
    <row r="79" spans="1:11" x14ac:dyDescent="0.25">
      <c r="A79" s="14" t="s">
        <v>192</v>
      </c>
      <c r="B79" s="114" t="s">
        <v>224</v>
      </c>
      <c r="C79" s="113"/>
      <c r="D79" s="115"/>
      <c r="E79" s="115"/>
      <c r="F79" s="115"/>
      <c r="G79" s="116"/>
      <c r="H79" s="109">
        <f>+H78</f>
        <v>0</v>
      </c>
      <c r="I79" s="110"/>
      <c r="J79" s="13"/>
      <c r="K79" s="13"/>
    </row>
    <row r="80" spans="1:11" ht="23.25" customHeight="1" x14ac:dyDescent="0.25">
      <c r="A80" s="11"/>
      <c r="B80" s="117"/>
      <c r="C80" s="117"/>
      <c r="D80" s="16"/>
      <c r="E80" s="16"/>
      <c r="F80" s="13"/>
      <c r="G80" s="13"/>
      <c r="H80" s="13"/>
      <c r="I80" s="13"/>
      <c r="J80" s="13"/>
      <c r="K80" s="61" t="str">
        <f>+K57</f>
        <v>2021 |  (00000)</v>
      </c>
    </row>
    <row r="81" spans="1:11" x14ac:dyDescent="0.25">
      <c r="A81" s="119" t="s">
        <v>204</v>
      </c>
      <c r="B81" s="120"/>
      <c r="C81" s="120"/>
      <c r="D81" s="120"/>
      <c r="E81" s="120"/>
      <c r="F81" s="121"/>
      <c r="G81" s="121"/>
      <c r="H81" s="121"/>
      <c r="I81" s="121"/>
      <c r="J81" s="121"/>
      <c r="K81" s="121"/>
    </row>
    <row r="82" spans="1:11" ht="3" customHeight="1" x14ac:dyDescent="0.25">
      <c r="A82" s="11"/>
      <c r="B82" s="118"/>
      <c r="C82" s="118"/>
      <c r="D82" s="35"/>
      <c r="E82" s="35"/>
      <c r="F82" s="13"/>
      <c r="G82" s="13"/>
      <c r="H82" s="13"/>
      <c r="I82" s="13"/>
      <c r="J82" s="13"/>
      <c r="K82" s="13"/>
    </row>
    <row r="83" spans="1:11" ht="17.25" customHeight="1" x14ac:dyDescent="0.25">
      <c r="A83" s="32" t="s">
        <v>196</v>
      </c>
      <c r="B83" s="185" t="s">
        <v>205</v>
      </c>
      <c r="C83" s="102"/>
      <c r="D83" s="102"/>
      <c r="E83" s="102"/>
      <c r="F83" s="102"/>
      <c r="G83" s="102"/>
      <c r="H83" s="102"/>
      <c r="I83" s="102"/>
      <c r="J83" s="102"/>
      <c r="K83" s="186"/>
    </row>
    <row r="84" spans="1:11" s="36" customFormat="1" x14ac:dyDescent="0.25">
      <c r="A84" s="40"/>
      <c r="B84" s="136" t="str">
        <f>IF(AND(H85&gt;0,H85&gt;H79),"ERROR: Credit Taken &gt; Remaining Credit-eligible Tax",+IF(SUM(H85:I85)&gt;SUM(D85:G85),"ERROR: Credit Taken &gt; Unused Credit ",""))</f>
        <v/>
      </c>
      <c r="C84" s="137"/>
      <c r="D84" s="111" t="str">
        <f>+"Unused from "&amp;TEXT($K$3-5,"0000")</f>
        <v>Unused from 2016</v>
      </c>
      <c r="E84" s="112"/>
      <c r="F84" s="111" t="str">
        <f>"Unused from "&amp;TEXT($K$3-4,"0000")&amp;"-"&amp;TEXT($K$3-1,"0000")</f>
        <v>Unused from 2017-2020</v>
      </c>
      <c r="G84" s="112"/>
      <c r="H84" s="111" t="s">
        <v>213</v>
      </c>
      <c r="I84" s="112"/>
      <c r="J84" s="111" t="s">
        <v>179</v>
      </c>
      <c r="K84" s="112"/>
    </row>
    <row r="85" spans="1:11" x14ac:dyDescent="0.25">
      <c r="A85" s="26"/>
      <c r="B85" s="46"/>
      <c r="C85" s="50" t="s">
        <v>201</v>
      </c>
      <c r="D85" s="122"/>
      <c r="E85" s="129"/>
      <c r="F85" s="122"/>
      <c r="G85" s="129"/>
      <c r="H85" s="122"/>
      <c r="I85" s="129"/>
      <c r="J85" s="98">
        <f>IF(+IF(H85&gt;D85-F85,IF(D85+F85-H85&lt;F85,D85+F85-H85,F85),F85)&gt;0,+IF(H85&gt;D85-F85,IF(D85+F85-H85&lt;F85,D85+F85-H85,F85),F85),0)</f>
        <v>0</v>
      </c>
      <c r="K85" s="99"/>
    </row>
    <row r="86" spans="1:11" x14ac:dyDescent="0.25">
      <c r="A86" s="14" t="s">
        <v>197</v>
      </c>
      <c r="B86" s="114" t="s">
        <v>199</v>
      </c>
      <c r="C86" s="113"/>
      <c r="D86" s="115"/>
      <c r="E86" s="115"/>
      <c r="F86" s="115"/>
      <c r="G86" s="116"/>
      <c r="H86" s="109">
        <f>+H79-H85</f>
        <v>0</v>
      </c>
      <c r="I86" s="110"/>
      <c r="J86" s="47"/>
      <c r="K86" s="48"/>
    </row>
    <row r="87" spans="1:11" ht="30.75" customHeight="1" x14ac:dyDescent="0.25">
      <c r="A87" s="66" t="s">
        <v>198</v>
      </c>
      <c r="B87" s="130" t="str">
        <f>"STO Disabled/Displaced Student credit earned during "&amp;TEXT($K$3,"0000")&amp;".  Attach the Department of Revenue approval for the contribution to be made during "&amp;TEXT($K$3,"0000")&amp;" and a copy of the contribution payment issued to the STO during "&amp;TEXT($K$3,"0000")&amp;"."</f>
        <v>STO Disabled/Displaced Student credit earned during 2021.  Attach the Department of Revenue approval for the contribution to be made during 2021 and a copy of the contribution payment issued to the STO during 2021.</v>
      </c>
      <c r="C87" s="131"/>
      <c r="D87" s="131"/>
      <c r="E87" s="131"/>
      <c r="F87" s="131"/>
      <c r="G87" s="131"/>
      <c r="H87" s="131"/>
      <c r="I87" s="131"/>
      <c r="J87" s="131"/>
      <c r="K87" s="132"/>
    </row>
    <row r="88" spans="1:11" s="36" customFormat="1" x14ac:dyDescent="0.25">
      <c r="A88" s="40"/>
      <c r="B88" s="133" t="str">
        <f>IF(AND(H89&gt;0,H89&gt;H86),"ERROR: Taken &gt; Remaining tax eligible for credit",+IF(H89&gt;F89,"ERROR: Credit Taken &gt; Credit Earned ",""))</f>
        <v/>
      </c>
      <c r="C88" s="134"/>
      <c r="D88" s="134"/>
      <c r="E88" s="135"/>
      <c r="F88" s="111" t="str">
        <f>"Credit Earned in "&amp;TEXT($K$3,"0000")</f>
        <v>Credit Earned in 2021</v>
      </c>
      <c r="G88" s="112"/>
      <c r="H88" s="111" t="str">
        <f>TEXT($K$3,"0000")&amp;" Credit Taken"</f>
        <v>2021 Credit Taken</v>
      </c>
      <c r="I88" s="112"/>
      <c r="J88" s="111" t="s">
        <v>179</v>
      </c>
      <c r="K88" s="112"/>
    </row>
    <row r="89" spans="1:11" x14ac:dyDescent="0.25">
      <c r="A89" s="26"/>
      <c r="B89" s="46"/>
      <c r="C89" s="126" t="s">
        <v>201</v>
      </c>
      <c r="D89" s="127"/>
      <c r="E89" s="128"/>
      <c r="F89" s="122"/>
      <c r="G89" s="129"/>
      <c r="H89" s="122"/>
      <c r="I89" s="129"/>
      <c r="J89" s="98">
        <f>+IF(F89&gt;H89,F89-H89,0)</f>
        <v>0</v>
      </c>
      <c r="K89" s="99"/>
    </row>
    <row r="90" spans="1:11" x14ac:dyDescent="0.25">
      <c r="A90" s="14" t="s">
        <v>202</v>
      </c>
      <c r="B90" s="114" t="s">
        <v>200</v>
      </c>
      <c r="C90" s="113"/>
      <c r="D90" s="115"/>
      <c r="E90" s="115"/>
      <c r="F90" s="115"/>
      <c r="G90" s="116"/>
      <c r="H90" s="109">
        <f>+H86-H89</f>
        <v>0</v>
      </c>
      <c r="I90" s="110"/>
      <c r="J90" s="13"/>
      <c r="K90" s="13"/>
    </row>
    <row r="91" spans="1:11" ht="2.25" customHeight="1" x14ac:dyDescent="0.25">
      <c r="A91" s="11"/>
      <c r="B91" s="117"/>
      <c r="C91" s="117"/>
      <c r="D91" s="16"/>
      <c r="E91" s="16"/>
      <c r="F91" s="13"/>
      <c r="G91" s="13"/>
      <c r="H91" s="54"/>
      <c r="I91" s="13"/>
      <c r="J91" s="13"/>
      <c r="K91" s="13"/>
    </row>
    <row r="92" spans="1:11" x14ac:dyDescent="0.25">
      <c r="A92" s="11"/>
      <c r="B92" s="12"/>
      <c r="C92" s="12"/>
      <c r="D92" s="12"/>
      <c r="E92" s="12"/>
      <c r="F92" s="13"/>
      <c r="G92" s="13"/>
      <c r="H92" s="13"/>
      <c r="I92" s="13"/>
      <c r="J92" s="13"/>
      <c r="K92" s="33"/>
    </row>
    <row r="93" spans="1:11" x14ac:dyDescent="0.25">
      <c r="A93" s="119" t="s">
        <v>209</v>
      </c>
      <c r="B93" s="120"/>
      <c r="C93" s="120"/>
      <c r="D93" s="120"/>
      <c r="E93" s="120"/>
      <c r="F93" s="121"/>
      <c r="G93" s="121"/>
      <c r="H93" s="121"/>
      <c r="I93" s="121"/>
      <c r="J93" s="121"/>
      <c r="K93" s="121"/>
    </row>
    <row r="94" spans="1:11" ht="3" customHeight="1" x14ac:dyDescent="0.25">
      <c r="A94" s="11"/>
      <c r="B94" s="118"/>
      <c r="C94" s="118"/>
      <c r="D94" s="35"/>
      <c r="E94" s="35"/>
      <c r="F94" s="13"/>
      <c r="G94" s="13"/>
      <c r="H94" s="13"/>
      <c r="I94" s="13"/>
      <c r="J94" s="13"/>
      <c r="K94" s="13"/>
    </row>
    <row r="95" spans="1:11" ht="17.25" customHeight="1" x14ac:dyDescent="0.25">
      <c r="A95" s="66" t="s">
        <v>203</v>
      </c>
      <c r="B95" s="130" t="s">
        <v>210</v>
      </c>
      <c r="C95" s="131"/>
      <c r="D95" s="131"/>
      <c r="E95" s="131"/>
      <c r="F95" s="131"/>
      <c r="G95" s="131"/>
      <c r="H95" s="131"/>
      <c r="I95" s="131"/>
      <c r="J95" s="131"/>
      <c r="K95" s="132"/>
    </row>
    <row r="96" spans="1:11" s="36" customFormat="1" x14ac:dyDescent="0.25">
      <c r="A96" s="40"/>
      <c r="B96" s="144" t="str">
        <f>IF(AND(H97&gt;0,H97&gt;H90),"ERROR: Credit Taken &gt; Remaining Credit-eligible Tax",+IF(SUM(H97:I97)&gt;SUM(D97:G97),"ERROR: Credit Taken &gt; Unused Credit ",""))</f>
        <v/>
      </c>
      <c r="C96" s="145"/>
      <c r="D96" s="187" t="str">
        <f>+"Unused from "&amp;TEXT($K$3-5,"0000")</f>
        <v>Unused from 2016</v>
      </c>
      <c r="E96" s="195"/>
      <c r="F96" s="187" t="str">
        <f>"Unused from "&amp;TEXT($K$3-4,"0000")&amp;"-"&amp;TEXT($K$3-1,"0000")</f>
        <v>Unused from 2017-2020</v>
      </c>
      <c r="G96" s="195"/>
      <c r="H96" s="111" t="s">
        <v>213</v>
      </c>
      <c r="I96" s="112"/>
      <c r="J96" s="187" t="s">
        <v>179</v>
      </c>
      <c r="K96" s="188"/>
    </row>
    <row r="97" spans="1:24" x14ac:dyDescent="0.25">
      <c r="A97" s="26"/>
      <c r="B97" s="46"/>
      <c r="C97" s="50" t="s">
        <v>206</v>
      </c>
      <c r="D97" s="122"/>
      <c r="E97" s="129"/>
      <c r="F97" s="122"/>
      <c r="G97" s="129"/>
      <c r="H97" s="122"/>
      <c r="I97" s="129"/>
      <c r="J97" s="98">
        <f>IF(+IF(H97&gt;D97-F97,IF(D97+F97-H97&lt;F97,D97+F97-H97,F97),F97)&gt;0,+IF(H97&gt;D97-F97,IF(D97+F97-H97&lt;F97,D97+F97-H97,F97),F97),0)</f>
        <v>0</v>
      </c>
      <c r="K97" s="99"/>
    </row>
    <row r="98" spans="1:24" x14ac:dyDescent="0.25">
      <c r="A98" s="65" t="s">
        <v>207</v>
      </c>
      <c r="B98" s="105" t="s">
        <v>232</v>
      </c>
      <c r="C98" s="106"/>
      <c r="D98" s="106"/>
      <c r="E98" s="106"/>
      <c r="F98" s="106"/>
      <c r="G98" s="196"/>
      <c r="H98" s="197"/>
      <c r="I98" s="198"/>
      <c r="J98" s="68"/>
      <c r="K98" s="69"/>
    </row>
    <row r="99" spans="1:24" ht="30.75" customHeight="1" x14ac:dyDescent="0.25">
      <c r="A99" s="66" t="s">
        <v>208</v>
      </c>
      <c r="B99" s="130" t="str">
        <f>"HIC credit earned during "&amp;TEXT($K$3,"0000")&amp;".  Credit cannot exceed taxable A &amp; H insurance (line 38).  Attach Health Insurance Certificates issued by the Arizona Department of Revenue for major health insurance policies to individuals or small businesses during "&amp;TEXT($K$3,"0000")&amp;". "</f>
        <v xml:space="preserve">HIC credit earned during 2021.  Credit cannot exceed taxable A &amp; H insurance (line 38).  Attach Health Insurance Certificates issued by the Arizona Department of Revenue for major health insurance policies to individuals or small businesses during 2021. </v>
      </c>
      <c r="C99" s="131"/>
      <c r="D99" s="131"/>
      <c r="E99" s="131"/>
      <c r="F99" s="131"/>
      <c r="G99" s="131"/>
      <c r="H99" s="131"/>
      <c r="I99" s="131"/>
      <c r="J99" s="131"/>
      <c r="K99" s="132"/>
    </row>
    <row r="100" spans="1:24" ht="66.75" customHeight="1" x14ac:dyDescent="0.25">
      <c r="A100" s="39"/>
      <c r="B100" s="49" t="s">
        <v>211</v>
      </c>
      <c r="C100" s="200" t="str">
        <f>"NOTE: To earn credit for "&amp;TEXT($K$3,"0000")&amp;", the insurer, for each insured,  (1) must have received the approved Health Insurance Certificate; (2) must have issued major medical health coverage to the individual or small business during "&amp;TEXT($K$3,"0000")&amp;"; and, (3) must have incurred premium tax liability during "&amp;TEXT($K$3,"0000")&amp;" for the insurance premiums for which the insurer is claiming the health insurance certificate credit, which means this credit is not applicable to tax-exempt premium."</f>
        <v>NOTE: To earn credit for 2021, the insurer, for each insured,  (1) must have received the approved Health Insurance Certificate; (2) must have issued major medical health coverage to the individual or small business during 2021; and, (3) must have incurred premium tax liability during 2021 for the insurance premiums for which the insurer is claiming the health insurance certificate credit, which means this credit is not applicable to tax-exempt premium.</v>
      </c>
      <c r="D100" s="201"/>
      <c r="E100" s="201"/>
      <c r="F100" s="201"/>
      <c r="G100" s="201"/>
      <c r="H100" s="201"/>
      <c r="I100" s="201"/>
      <c r="J100" s="201"/>
      <c r="K100" s="202"/>
    </row>
    <row r="101" spans="1:24" s="36" customFormat="1" x14ac:dyDescent="0.25">
      <c r="A101" s="40"/>
      <c r="B101" s="133" t="str">
        <f>IF(F102&gt;H98,"ERROR: Credit earned cannot exceed Line 38 amount",+IF(H90-H97-H102&lt;0,"ERROR: Prior-year and current-year credits taken cannot exceed Line 36 amount",""))</f>
        <v/>
      </c>
      <c r="C101" s="181"/>
      <c r="D101" s="181"/>
      <c r="E101" s="203"/>
      <c r="F101" s="111" t="str">
        <f>"Credit Earned in "&amp;TEXT($K$3,"0000")</f>
        <v>Credit Earned in 2021</v>
      </c>
      <c r="G101" s="112"/>
      <c r="H101" s="111" t="str">
        <f>TEXT($K$3,"0000")&amp;" Credit Taken"</f>
        <v>2021 Credit Taken</v>
      </c>
      <c r="I101" s="112"/>
      <c r="J101" s="111" t="s">
        <v>179</v>
      </c>
      <c r="K101" s="112"/>
    </row>
    <row r="102" spans="1:24" x14ac:dyDescent="0.25">
      <c r="A102" s="26"/>
      <c r="B102" s="46"/>
      <c r="C102" s="51"/>
      <c r="D102" s="126" t="s">
        <v>206</v>
      </c>
      <c r="E102" s="199"/>
      <c r="F102" s="122"/>
      <c r="G102" s="129"/>
      <c r="H102" s="122"/>
      <c r="I102" s="129"/>
      <c r="J102" s="98">
        <f>+IF(F102&gt;H102,F102-H102,0)</f>
        <v>0</v>
      </c>
      <c r="K102" s="99"/>
    </row>
    <row r="103" spans="1:24" x14ac:dyDescent="0.25">
      <c r="U103" s="21"/>
      <c r="V103" s="21"/>
      <c r="W103" s="21"/>
      <c r="X103" s="21"/>
    </row>
    <row r="104" spans="1:24" x14ac:dyDescent="0.25">
      <c r="U104" s="21"/>
      <c r="V104" s="21"/>
      <c r="W104" s="21"/>
      <c r="X104" s="21"/>
    </row>
    <row r="105" spans="1:24" x14ac:dyDescent="0.25">
      <c r="U105" s="21"/>
      <c r="V105" s="21"/>
      <c r="W105" s="21"/>
      <c r="X105" s="21"/>
    </row>
    <row r="106" spans="1:24" x14ac:dyDescent="0.25">
      <c r="U106" s="21"/>
      <c r="V106" s="21"/>
      <c r="W106" s="21"/>
      <c r="X106" s="21"/>
    </row>
    <row r="107" spans="1:24" x14ac:dyDescent="0.25">
      <c r="U107" s="21"/>
      <c r="V107" s="21"/>
      <c r="W107" s="21"/>
      <c r="X107" s="21"/>
    </row>
    <row r="108" spans="1:24" x14ac:dyDescent="0.25">
      <c r="U108" s="21"/>
      <c r="V108" s="21"/>
      <c r="W108" s="21"/>
      <c r="X108" s="21"/>
    </row>
    <row r="109" spans="1:24" x14ac:dyDescent="0.25">
      <c r="U109" s="21"/>
      <c r="V109" s="21"/>
      <c r="W109" s="21"/>
      <c r="X109" s="21"/>
    </row>
    <row r="110" spans="1:24" x14ac:dyDescent="0.25">
      <c r="U110" s="21"/>
      <c r="V110" s="21"/>
      <c r="W110" s="21"/>
      <c r="X110" s="21"/>
    </row>
    <row r="111" spans="1:24" x14ac:dyDescent="0.25">
      <c r="U111" s="21"/>
      <c r="V111" s="21"/>
      <c r="W111" s="21"/>
      <c r="X111" s="21"/>
    </row>
    <row r="112" spans="1:24" x14ac:dyDescent="0.25">
      <c r="U112" s="21"/>
      <c r="V112" s="21"/>
      <c r="W112" s="21"/>
      <c r="X112" s="21"/>
    </row>
    <row r="113" spans="20:24" x14ac:dyDescent="0.25">
      <c r="U113" s="21"/>
      <c r="V113" s="21"/>
      <c r="W113" s="21"/>
      <c r="X113" s="21"/>
    </row>
    <row r="114" spans="20:24" x14ac:dyDescent="0.25">
      <c r="U114" s="21"/>
      <c r="V114" s="21"/>
      <c r="W114" s="21"/>
      <c r="X114" s="21"/>
    </row>
    <row r="115" spans="20:24" x14ac:dyDescent="0.25">
      <c r="U115" s="21"/>
      <c r="V115" s="21"/>
      <c r="W115" s="21"/>
      <c r="X115" s="21"/>
    </row>
    <row r="116" spans="20:24" x14ac:dyDescent="0.25">
      <c r="U116" s="21"/>
      <c r="V116" s="21"/>
      <c r="W116" s="21"/>
      <c r="X116" s="21"/>
    </row>
    <row r="117" spans="20:24" x14ac:dyDescent="0.25">
      <c r="U117" s="21"/>
      <c r="V117" s="21"/>
      <c r="W117" s="21"/>
      <c r="X117" s="21"/>
    </row>
    <row r="118" spans="20:24" x14ac:dyDescent="0.25">
      <c r="U118" s="21"/>
      <c r="V118" s="21"/>
      <c r="W118" s="21"/>
      <c r="X118" s="21"/>
    </row>
    <row r="119" spans="20:24" x14ac:dyDescent="0.25">
      <c r="U119" s="21"/>
      <c r="V119" s="21"/>
      <c r="W119" s="21"/>
      <c r="X119" s="21"/>
    </row>
    <row r="120" spans="20:24" x14ac:dyDescent="0.25">
      <c r="U120" s="21"/>
      <c r="V120" s="21"/>
      <c r="W120" s="21"/>
      <c r="X120" s="21"/>
    </row>
    <row r="121" spans="20:24" x14ac:dyDescent="0.25">
      <c r="U121" s="21"/>
      <c r="V121" s="21"/>
      <c r="W121" s="21"/>
      <c r="X121" s="21"/>
    </row>
    <row r="122" spans="20:24" x14ac:dyDescent="0.25">
      <c r="U122" s="21"/>
      <c r="V122" s="21"/>
      <c r="W122" s="21"/>
      <c r="X122" s="21"/>
    </row>
    <row r="123" spans="20:24" x14ac:dyDescent="0.25">
      <c r="U123" s="21"/>
      <c r="V123" s="21"/>
      <c r="W123" s="21"/>
      <c r="X123" s="21"/>
    </row>
    <row r="124" spans="20:24" x14ac:dyDescent="0.25">
      <c r="U124" s="21"/>
      <c r="V124" s="21"/>
      <c r="W124" s="21"/>
      <c r="X124" s="21"/>
    </row>
    <row r="125" spans="20:24" x14ac:dyDescent="0.25">
      <c r="U125" s="21"/>
      <c r="V125" s="21"/>
      <c r="W125" s="21"/>
      <c r="X125" s="21"/>
    </row>
    <row r="126" spans="20:24" x14ac:dyDescent="0.25">
      <c r="U126" s="21"/>
      <c r="V126" s="21"/>
      <c r="W126" s="21"/>
      <c r="X126" s="21"/>
    </row>
    <row r="127" spans="20:24" x14ac:dyDescent="0.25">
      <c r="T127" s="21"/>
      <c r="U127" s="21"/>
      <c r="V127" s="21"/>
      <c r="W127" s="21"/>
      <c r="X127" s="21"/>
    </row>
    <row r="128" spans="20:24" ht="21" x14ac:dyDescent="0.35">
      <c r="T128" s="21"/>
      <c r="U128" s="22" t="s">
        <v>86</v>
      </c>
      <c r="V128" s="22" t="s">
        <v>87</v>
      </c>
      <c r="W128" s="21"/>
      <c r="X128" s="21"/>
    </row>
    <row r="129" spans="20:24" ht="84" x14ac:dyDescent="0.35">
      <c r="T129" s="21"/>
      <c r="U129" s="23" t="s">
        <v>88</v>
      </c>
      <c r="V129" s="23" t="s">
        <v>89</v>
      </c>
      <c r="W129" s="21"/>
      <c r="X129" s="21"/>
    </row>
    <row r="130" spans="20:24" ht="84" x14ac:dyDescent="0.35">
      <c r="T130" s="21"/>
      <c r="U130" s="23" t="s">
        <v>39</v>
      </c>
      <c r="V130" s="23" t="s">
        <v>90</v>
      </c>
      <c r="W130" s="21"/>
      <c r="X130" s="21"/>
    </row>
    <row r="131" spans="20:24" ht="168" x14ac:dyDescent="0.35">
      <c r="T131" s="21"/>
      <c r="U131" s="23" t="s">
        <v>91</v>
      </c>
      <c r="V131" s="23" t="s">
        <v>92</v>
      </c>
      <c r="W131" s="21"/>
      <c r="X131" s="21"/>
    </row>
    <row r="132" spans="20:24" ht="126" x14ac:dyDescent="0.35">
      <c r="T132" s="21"/>
      <c r="U132" s="23" t="s">
        <v>93</v>
      </c>
      <c r="V132" s="23" t="s">
        <v>94</v>
      </c>
      <c r="W132" s="21"/>
      <c r="X132" s="21"/>
    </row>
    <row r="133" spans="20:24" ht="126" x14ac:dyDescent="0.35">
      <c r="T133" s="21"/>
      <c r="U133" s="23" t="s">
        <v>40</v>
      </c>
      <c r="V133" s="23" t="s">
        <v>95</v>
      </c>
      <c r="W133" s="21"/>
      <c r="X133" s="21"/>
    </row>
    <row r="134" spans="20:24" ht="105" x14ac:dyDescent="0.35">
      <c r="T134" s="21"/>
      <c r="U134" s="23" t="s">
        <v>96</v>
      </c>
      <c r="V134" s="23" t="s">
        <v>97</v>
      </c>
      <c r="W134" s="21"/>
      <c r="X134" s="21"/>
    </row>
    <row r="135" spans="20:24" ht="147" x14ac:dyDescent="0.35">
      <c r="T135" s="21"/>
      <c r="U135" s="23" t="s">
        <v>98</v>
      </c>
      <c r="V135" s="23" t="s">
        <v>99</v>
      </c>
      <c r="W135" s="21"/>
      <c r="X135" s="21"/>
    </row>
    <row r="136" spans="20:24" ht="84" x14ac:dyDescent="0.35">
      <c r="T136" s="21"/>
      <c r="U136" s="23" t="s">
        <v>100</v>
      </c>
      <c r="V136" s="23" t="s">
        <v>101</v>
      </c>
      <c r="W136" s="21"/>
      <c r="X136" s="21"/>
    </row>
    <row r="137" spans="20:24" ht="105" x14ac:dyDescent="0.35">
      <c r="T137" s="21"/>
      <c r="U137" s="23" t="s">
        <v>102</v>
      </c>
      <c r="V137" s="23" t="s">
        <v>103</v>
      </c>
      <c r="W137" s="21"/>
      <c r="X137" s="21"/>
    </row>
    <row r="138" spans="20:24" ht="84" x14ac:dyDescent="0.35">
      <c r="T138" s="21"/>
      <c r="U138" s="23" t="s">
        <v>33</v>
      </c>
      <c r="V138" s="23" t="s">
        <v>104</v>
      </c>
      <c r="W138" s="21"/>
      <c r="X138" s="21"/>
    </row>
    <row r="139" spans="20:24" ht="126" x14ac:dyDescent="0.35">
      <c r="T139" s="21"/>
      <c r="U139" s="23" t="s">
        <v>105</v>
      </c>
      <c r="V139" s="23" t="s">
        <v>106</v>
      </c>
      <c r="W139" s="21"/>
      <c r="X139" s="21"/>
    </row>
    <row r="140" spans="20:24" ht="63" x14ac:dyDescent="0.35">
      <c r="T140" s="21"/>
      <c r="U140" s="23" t="s">
        <v>107</v>
      </c>
      <c r="V140" s="23" t="s">
        <v>108</v>
      </c>
      <c r="W140" s="21"/>
      <c r="X140" s="21"/>
    </row>
    <row r="141" spans="20:24" ht="147" x14ac:dyDescent="0.35">
      <c r="T141" s="21"/>
      <c r="U141" s="23" t="s">
        <v>109</v>
      </c>
      <c r="V141" s="23" t="s">
        <v>110</v>
      </c>
      <c r="W141" s="21"/>
      <c r="X141" s="21"/>
    </row>
    <row r="142" spans="20:24" ht="105" x14ac:dyDescent="0.35">
      <c r="T142" s="21"/>
      <c r="U142" s="23" t="s">
        <v>111</v>
      </c>
      <c r="V142" s="23" t="s">
        <v>112</v>
      </c>
      <c r="W142" s="21"/>
      <c r="X142" s="21"/>
    </row>
    <row r="143" spans="20:24" ht="63" x14ac:dyDescent="0.35">
      <c r="T143" s="21"/>
      <c r="U143" s="23" t="s">
        <v>32</v>
      </c>
      <c r="V143" s="23" t="s">
        <v>113</v>
      </c>
      <c r="W143" s="21"/>
      <c r="X143" s="21"/>
    </row>
    <row r="144" spans="20:24" ht="189" x14ac:dyDescent="0.35">
      <c r="T144" s="21"/>
      <c r="U144" s="23" t="s">
        <v>114</v>
      </c>
      <c r="V144" s="23" t="s">
        <v>115</v>
      </c>
      <c r="W144" s="21"/>
      <c r="X144" s="21"/>
    </row>
    <row r="145" spans="20:24" ht="105" x14ac:dyDescent="0.35">
      <c r="T145" s="21"/>
      <c r="U145" s="23" t="s">
        <v>116</v>
      </c>
      <c r="V145" s="23" t="s">
        <v>117</v>
      </c>
      <c r="W145" s="21"/>
      <c r="X145" s="21"/>
    </row>
    <row r="146" spans="20:24" ht="147" x14ac:dyDescent="0.35">
      <c r="T146" s="21"/>
      <c r="U146" s="23" t="s">
        <v>118</v>
      </c>
      <c r="V146" s="23" t="s">
        <v>119</v>
      </c>
      <c r="W146" s="21"/>
      <c r="X146" s="21"/>
    </row>
    <row r="147" spans="20:24" ht="126" x14ac:dyDescent="0.35">
      <c r="T147" s="21"/>
      <c r="U147" s="23" t="s">
        <v>120</v>
      </c>
      <c r="V147" s="23" t="s">
        <v>121</v>
      </c>
      <c r="W147" s="21"/>
      <c r="X147" s="21"/>
    </row>
    <row r="148" spans="20:24" ht="105" x14ac:dyDescent="0.35">
      <c r="T148" s="21"/>
      <c r="U148" s="23" t="s">
        <v>122</v>
      </c>
      <c r="V148" s="23" t="s">
        <v>123</v>
      </c>
      <c r="W148" s="21"/>
      <c r="X148" s="21"/>
    </row>
    <row r="149" spans="20:24" ht="42" x14ac:dyDescent="0.35">
      <c r="T149" s="21"/>
      <c r="U149" s="23" t="s">
        <v>124</v>
      </c>
      <c r="V149" s="23" t="s">
        <v>125</v>
      </c>
      <c r="W149" s="21"/>
      <c r="X149" s="21"/>
    </row>
    <row r="150" spans="20:24" ht="147" x14ac:dyDescent="0.35">
      <c r="T150" s="21"/>
      <c r="U150" s="23" t="s">
        <v>126</v>
      </c>
      <c r="V150" s="23" t="s">
        <v>127</v>
      </c>
      <c r="W150" s="21"/>
      <c r="X150" s="21"/>
    </row>
    <row r="151" spans="20:24" ht="126" x14ac:dyDescent="0.35">
      <c r="T151" s="21"/>
      <c r="U151" s="23" t="s">
        <v>34</v>
      </c>
      <c r="V151" s="23" t="s">
        <v>128</v>
      </c>
      <c r="W151" s="21"/>
      <c r="X151" s="21"/>
    </row>
    <row r="152" spans="20:24" ht="147" x14ac:dyDescent="0.35">
      <c r="T152" s="21"/>
      <c r="U152" s="23" t="s">
        <v>129</v>
      </c>
      <c r="V152" s="23" t="s">
        <v>130</v>
      </c>
      <c r="W152" s="21"/>
      <c r="X152" s="21"/>
    </row>
    <row r="153" spans="20:24" ht="63" x14ac:dyDescent="0.35">
      <c r="T153" s="21"/>
      <c r="U153" s="23" t="s">
        <v>131</v>
      </c>
      <c r="V153" s="23" t="s">
        <v>132</v>
      </c>
      <c r="W153" s="21"/>
      <c r="X153" s="21"/>
    </row>
    <row r="154" spans="20:24" ht="84" x14ac:dyDescent="0.35">
      <c r="T154" s="21"/>
      <c r="U154" s="23" t="s">
        <v>133</v>
      </c>
      <c r="V154" s="23" t="s">
        <v>134</v>
      </c>
      <c r="W154" s="21"/>
      <c r="X154" s="21"/>
    </row>
    <row r="155" spans="20:24" ht="105" x14ac:dyDescent="0.35">
      <c r="T155" s="21"/>
      <c r="U155" s="23" t="s">
        <v>135</v>
      </c>
      <c r="V155" s="23" t="s">
        <v>136</v>
      </c>
      <c r="W155" s="21"/>
      <c r="X155" s="21"/>
    </row>
    <row r="156" spans="20:24" ht="84" x14ac:dyDescent="0.35">
      <c r="T156" s="21"/>
      <c r="U156" s="23" t="s">
        <v>137</v>
      </c>
      <c r="V156" s="23" t="s">
        <v>138</v>
      </c>
      <c r="W156" s="21"/>
      <c r="X156" s="21"/>
    </row>
    <row r="157" spans="20:24" ht="105" x14ac:dyDescent="0.35">
      <c r="T157" s="21"/>
      <c r="U157" s="23" t="s">
        <v>75</v>
      </c>
      <c r="V157" s="23" t="s">
        <v>139</v>
      </c>
      <c r="W157" s="21"/>
      <c r="X157" s="21"/>
    </row>
    <row r="158" spans="20:24" ht="84" x14ac:dyDescent="0.35">
      <c r="T158" s="21"/>
      <c r="U158" s="23" t="s">
        <v>140</v>
      </c>
      <c r="V158" s="23" t="s">
        <v>141</v>
      </c>
      <c r="W158" s="21"/>
      <c r="X158" s="21"/>
    </row>
    <row r="159" spans="20:24" ht="63" x14ac:dyDescent="0.35">
      <c r="T159" s="21"/>
      <c r="U159" s="23" t="s">
        <v>142</v>
      </c>
      <c r="V159" s="23" t="s">
        <v>143</v>
      </c>
      <c r="W159" s="21"/>
      <c r="X159" s="21"/>
    </row>
    <row r="160" spans="20:24" ht="168" x14ac:dyDescent="0.35">
      <c r="T160" s="21"/>
      <c r="U160" s="23" t="s">
        <v>144</v>
      </c>
      <c r="V160" s="23" t="s">
        <v>145</v>
      </c>
      <c r="W160" s="21"/>
      <c r="X160" s="21"/>
    </row>
    <row r="161" spans="20:24" x14ac:dyDescent="0.25">
      <c r="T161" s="21"/>
      <c r="U161" s="21"/>
      <c r="V161" s="21"/>
      <c r="W161" s="21"/>
      <c r="X161" s="21"/>
    </row>
    <row r="162" spans="20:24" x14ac:dyDescent="0.25">
      <c r="T162" s="21"/>
      <c r="U162" s="21"/>
      <c r="V162" s="21"/>
      <c r="W162" s="21"/>
      <c r="X162" s="21"/>
    </row>
    <row r="163" spans="20:24" x14ac:dyDescent="0.25">
      <c r="T163" s="21"/>
      <c r="U163" s="21"/>
      <c r="V163" s="21"/>
      <c r="W163" s="21"/>
      <c r="X163" s="21"/>
    </row>
    <row r="164" spans="20:24" x14ac:dyDescent="0.25">
      <c r="T164" s="21"/>
      <c r="U164" s="21"/>
      <c r="V164" s="21"/>
      <c r="W164" s="21"/>
      <c r="X164" s="21"/>
    </row>
    <row r="165" spans="20:24" x14ac:dyDescent="0.25">
      <c r="T165" s="21"/>
      <c r="U165" s="21"/>
      <c r="V165" s="21"/>
      <c r="W165" s="21"/>
      <c r="X165" s="21"/>
    </row>
    <row r="166" spans="20:24" x14ac:dyDescent="0.25">
      <c r="T166" s="21"/>
      <c r="U166" s="21"/>
      <c r="V166" s="21"/>
      <c r="W166" s="21"/>
      <c r="X166" s="21"/>
    </row>
    <row r="167" spans="20:24" x14ac:dyDescent="0.25">
      <c r="T167" s="21"/>
      <c r="U167" s="21"/>
      <c r="V167" s="21"/>
      <c r="W167" s="24" t="s">
        <v>86</v>
      </c>
      <c r="X167" s="24" t="s">
        <v>87</v>
      </c>
    </row>
    <row r="168" spans="20:24" ht="30" x14ac:dyDescent="0.25">
      <c r="T168" s="21"/>
      <c r="U168" s="21"/>
      <c r="V168" s="21"/>
      <c r="W168" s="25" t="s">
        <v>91</v>
      </c>
      <c r="X168" s="25" t="s">
        <v>146</v>
      </c>
    </row>
    <row r="169" spans="20:24" ht="75" x14ac:dyDescent="0.25">
      <c r="T169" s="21"/>
      <c r="U169" s="21"/>
      <c r="V169" s="21"/>
      <c r="W169" s="25" t="s">
        <v>147</v>
      </c>
      <c r="X169" s="25" t="s">
        <v>148</v>
      </c>
    </row>
    <row r="170" spans="20:24" ht="30" x14ac:dyDescent="0.25">
      <c r="T170" s="21"/>
      <c r="U170" s="21"/>
      <c r="V170" s="21"/>
      <c r="W170" s="25" t="s">
        <v>149</v>
      </c>
      <c r="X170" s="25" t="s">
        <v>150</v>
      </c>
    </row>
    <row r="171" spans="20:24" ht="30" x14ac:dyDescent="0.25">
      <c r="T171" s="21"/>
      <c r="U171" s="21"/>
      <c r="V171" s="21"/>
      <c r="W171" s="25" t="s">
        <v>49</v>
      </c>
      <c r="X171" s="25" t="s">
        <v>151</v>
      </c>
    </row>
    <row r="172" spans="20:24" ht="45" x14ac:dyDescent="0.25">
      <c r="T172" s="21"/>
      <c r="U172" s="21"/>
      <c r="V172" s="21"/>
      <c r="W172" s="25" t="s">
        <v>152</v>
      </c>
      <c r="X172" s="25" t="s">
        <v>153</v>
      </c>
    </row>
    <row r="173" spans="20:24" ht="45" x14ac:dyDescent="0.25">
      <c r="T173" s="21"/>
      <c r="U173" s="21"/>
      <c r="V173" s="21"/>
      <c r="W173" s="25" t="s">
        <v>154</v>
      </c>
      <c r="X173" s="25" t="s">
        <v>155</v>
      </c>
    </row>
    <row r="174" spans="20:24" ht="45" x14ac:dyDescent="0.25">
      <c r="T174" s="21"/>
      <c r="U174" s="21"/>
      <c r="V174" s="21"/>
      <c r="W174" s="25" t="s">
        <v>156</v>
      </c>
      <c r="X174" s="25" t="s">
        <v>157</v>
      </c>
    </row>
    <row r="175" spans="20:24" ht="60" x14ac:dyDescent="0.25">
      <c r="T175" s="21"/>
      <c r="U175" s="21"/>
      <c r="V175" s="21"/>
      <c r="W175" s="25" t="s">
        <v>158</v>
      </c>
      <c r="X175" s="25" t="s">
        <v>159</v>
      </c>
    </row>
    <row r="176" spans="20:24" x14ac:dyDescent="0.25">
      <c r="T176" s="21"/>
      <c r="U176" s="21"/>
      <c r="V176" s="21"/>
      <c r="W176" s="25" t="s">
        <v>160</v>
      </c>
      <c r="X176" s="25" t="s">
        <v>161</v>
      </c>
    </row>
    <row r="177" spans="20:24" ht="30" x14ac:dyDescent="0.25">
      <c r="T177" s="21"/>
      <c r="U177" s="21"/>
      <c r="V177" s="21"/>
      <c r="W177" s="25" t="s">
        <v>162</v>
      </c>
      <c r="X177" s="25" t="s">
        <v>163</v>
      </c>
    </row>
    <row r="178" spans="20:24" ht="90" x14ac:dyDescent="0.25">
      <c r="T178" s="21"/>
      <c r="U178" s="21"/>
      <c r="V178" s="21"/>
      <c r="W178" s="25" t="s">
        <v>164</v>
      </c>
      <c r="X178" s="25" t="s">
        <v>165</v>
      </c>
    </row>
    <row r="179" spans="20:24" ht="45" x14ac:dyDescent="0.25">
      <c r="T179" s="21"/>
      <c r="U179" s="21"/>
      <c r="V179" s="21"/>
      <c r="W179" s="25" t="s">
        <v>166</v>
      </c>
      <c r="X179" s="25" t="s">
        <v>167</v>
      </c>
    </row>
    <row r="180" spans="20:24" ht="60" x14ac:dyDescent="0.25">
      <c r="T180" s="21"/>
      <c r="U180" s="21"/>
      <c r="V180" s="21"/>
      <c r="W180" s="25" t="s">
        <v>168</v>
      </c>
      <c r="X180" s="25" t="s">
        <v>169</v>
      </c>
    </row>
    <row r="188" spans="20:24" x14ac:dyDescent="0.25">
      <c r="T188" s="21" t="s">
        <v>36</v>
      </c>
    </row>
    <row r="189" spans="20:24" x14ac:dyDescent="0.25">
      <c r="T189" t="s">
        <v>37</v>
      </c>
    </row>
    <row r="190" spans="20:24" x14ac:dyDescent="0.25">
      <c r="T190" t="s">
        <v>38</v>
      </c>
    </row>
    <row r="191" spans="20:24" x14ac:dyDescent="0.25">
      <c r="T191" t="s">
        <v>31</v>
      </c>
    </row>
    <row r="192" spans="20:24" x14ac:dyDescent="0.25">
      <c r="T192" t="s">
        <v>39</v>
      </c>
    </row>
    <row r="193" spans="20:20" x14ac:dyDescent="0.25">
      <c r="T193" t="s">
        <v>40</v>
      </c>
    </row>
    <row r="194" spans="20:20" x14ac:dyDescent="0.25">
      <c r="T194" t="s">
        <v>41</v>
      </c>
    </row>
    <row r="195" spans="20:20" x14ac:dyDescent="0.25">
      <c r="T195" t="s">
        <v>42</v>
      </c>
    </row>
    <row r="196" spans="20:20" x14ac:dyDescent="0.25">
      <c r="T196" t="s">
        <v>43</v>
      </c>
    </row>
    <row r="197" spans="20:20" x14ac:dyDescent="0.25">
      <c r="T197" t="s">
        <v>44</v>
      </c>
    </row>
    <row r="198" spans="20:20" x14ac:dyDescent="0.25">
      <c r="T198" t="s">
        <v>45</v>
      </c>
    </row>
    <row r="199" spans="20:20" x14ac:dyDescent="0.25">
      <c r="T199" t="s">
        <v>46</v>
      </c>
    </row>
    <row r="200" spans="20:20" x14ac:dyDescent="0.25">
      <c r="T200" t="s">
        <v>47</v>
      </c>
    </row>
    <row r="201" spans="20:20" x14ac:dyDescent="0.25">
      <c r="T201" t="s">
        <v>48</v>
      </c>
    </row>
    <row r="202" spans="20:20" x14ac:dyDescent="0.25">
      <c r="T202" t="s">
        <v>49</v>
      </c>
    </row>
    <row r="203" spans="20:20" x14ac:dyDescent="0.25">
      <c r="T203" t="s">
        <v>50</v>
      </c>
    </row>
    <row r="204" spans="20:20" x14ac:dyDescent="0.25">
      <c r="T204" t="s">
        <v>51</v>
      </c>
    </row>
    <row r="205" spans="20:20" x14ac:dyDescent="0.25">
      <c r="T205" t="s">
        <v>52</v>
      </c>
    </row>
    <row r="206" spans="20:20" x14ac:dyDescent="0.25">
      <c r="T206" t="s">
        <v>53</v>
      </c>
    </row>
    <row r="207" spans="20:20" x14ac:dyDescent="0.25">
      <c r="T207" t="s">
        <v>54</v>
      </c>
    </row>
    <row r="208" spans="20:20" x14ac:dyDescent="0.25">
      <c r="T208" t="s">
        <v>55</v>
      </c>
    </row>
    <row r="209" spans="20:20" x14ac:dyDescent="0.25">
      <c r="T209" t="s">
        <v>56</v>
      </c>
    </row>
    <row r="210" spans="20:20" x14ac:dyDescent="0.25">
      <c r="T210" t="s">
        <v>57</v>
      </c>
    </row>
    <row r="211" spans="20:20" x14ac:dyDescent="0.25">
      <c r="T211" t="s">
        <v>58</v>
      </c>
    </row>
    <row r="212" spans="20:20" x14ac:dyDescent="0.25">
      <c r="T212" t="s">
        <v>59</v>
      </c>
    </row>
    <row r="213" spans="20:20" x14ac:dyDescent="0.25">
      <c r="T213" t="s">
        <v>60</v>
      </c>
    </row>
    <row r="214" spans="20:20" x14ac:dyDescent="0.25">
      <c r="T214" t="s">
        <v>61</v>
      </c>
    </row>
    <row r="215" spans="20:20" x14ac:dyDescent="0.25">
      <c r="T215" t="s">
        <v>62</v>
      </c>
    </row>
    <row r="216" spans="20:20" x14ac:dyDescent="0.25">
      <c r="T216" t="s">
        <v>63</v>
      </c>
    </row>
    <row r="217" spans="20:20" x14ac:dyDescent="0.25">
      <c r="T217" t="s">
        <v>64</v>
      </c>
    </row>
    <row r="218" spans="20:20" x14ac:dyDescent="0.25">
      <c r="T218" t="s">
        <v>65</v>
      </c>
    </row>
    <row r="219" spans="20:20" x14ac:dyDescent="0.25">
      <c r="T219" t="s">
        <v>66</v>
      </c>
    </row>
    <row r="220" spans="20:20" x14ac:dyDescent="0.25">
      <c r="T220" t="s">
        <v>67</v>
      </c>
    </row>
    <row r="221" spans="20:20" x14ac:dyDescent="0.25">
      <c r="T221" t="s">
        <v>68</v>
      </c>
    </row>
    <row r="222" spans="20:20" x14ac:dyDescent="0.25">
      <c r="T222" t="s">
        <v>69</v>
      </c>
    </row>
    <row r="223" spans="20:20" x14ac:dyDescent="0.25">
      <c r="T223" t="s">
        <v>70</v>
      </c>
    </row>
    <row r="224" spans="20:20" x14ac:dyDescent="0.25">
      <c r="T224" t="s">
        <v>71</v>
      </c>
    </row>
    <row r="225" spans="20:20" x14ac:dyDescent="0.25">
      <c r="T225" t="s">
        <v>72</v>
      </c>
    </row>
    <row r="226" spans="20:20" x14ac:dyDescent="0.25">
      <c r="T226" t="s">
        <v>73</v>
      </c>
    </row>
    <row r="227" spans="20:20" x14ac:dyDescent="0.25">
      <c r="T227" t="s">
        <v>74</v>
      </c>
    </row>
    <row r="228" spans="20:20" x14ac:dyDescent="0.25">
      <c r="T228" t="s">
        <v>75</v>
      </c>
    </row>
    <row r="229" spans="20:20" x14ac:dyDescent="0.25">
      <c r="T229" t="s">
        <v>76</v>
      </c>
    </row>
    <row r="230" spans="20:20" x14ac:dyDescent="0.25">
      <c r="T230" t="s">
        <v>77</v>
      </c>
    </row>
    <row r="231" spans="20:20" x14ac:dyDescent="0.25">
      <c r="T231" t="s">
        <v>78</v>
      </c>
    </row>
    <row r="232" spans="20:20" x14ac:dyDescent="0.25">
      <c r="T232" t="s">
        <v>79</v>
      </c>
    </row>
    <row r="233" spans="20:20" x14ac:dyDescent="0.25">
      <c r="T233" t="s">
        <v>80</v>
      </c>
    </row>
    <row r="234" spans="20:20" x14ac:dyDescent="0.25">
      <c r="T234" t="s">
        <v>81</v>
      </c>
    </row>
    <row r="235" spans="20:20" x14ac:dyDescent="0.25">
      <c r="T235" t="s">
        <v>82</v>
      </c>
    </row>
    <row r="236" spans="20:20" x14ac:dyDescent="0.25">
      <c r="T236" t="s">
        <v>35</v>
      </c>
    </row>
    <row r="237" spans="20:20" x14ac:dyDescent="0.25">
      <c r="T237" t="s">
        <v>83</v>
      </c>
    </row>
    <row r="238" spans="20:20" x14ac:dyDescent="0.25">
      <c r="T238" t="s">
        <v>84</v>
      </c>
    </row>
    <row r="239" spans="20:20" x14ac:dyDescent="0.25">
      <c r="T239" t="s">
        <v>85</v>
      </c>
    </row>
    <row r="299" spans="23:25" ht="16.5" thickBot="1" x14ac:dyDescent="0.3"/>
    <row r="300" spans="23:25" ht="16.5" thickBot="1" x14ac:dyDescent="0.3">
      <c r="X300" s="7" t="s">
        <v>249</v>
      </c>
      <c r="Y300" s="82">
        <v>2022</v>
      </c>
    </row>
    <row r="301" spans="23:25" x14ac:dyDescent="0.25">
      <c r="W301" s="78"/>
      <c r="X301" s="79" t="s">
        <v>250</v>
      </c>
      <c r="Y301" s="52">
        <f>+Y300-1</f>
        <v>2021</v>
      </c>
    </row>
    <row r="302" spans="23:25" x14ac:dyDescent="0.25">
      <c r="W302" s="44"/>
      <c r="X302" s="9"/>
      <c r="Y302" s="52">
        <f t="shared" ref="Y302:Y306" si="0">+Y301-1</f>
        <v>2020</v>
      </c>
    </row>
    <row r="303" spans="23:25" x14ac:dyDescent="0.25">
      <c r="W303" s="44"/>
      <c r="X303" s="9"/>
      <c r="Y303" s="52">
        <f t="shared" si="0"/>
        <v>2019</v>
      </c>
    </row>
    <row r="304" spans="23:25" x14ac:dyDescent="0.25">
      <c r="W304" s="44"/>
      <c r="X304" s="9"/>
      <c r="Y304" s="52">
        <f t="shared" si="0"/>
        <v>2018</v>
      </c>
    </row>
    <row r="305" spans="23:25" x14ac:dyDescent="0.25">
      <c r="W305" s="44"/>
      <c r="X305" s="9"/>
      <c r="Y305" s="52">
        <f t="shared" si="0"/>
        <v>2017</v>
      </c>
    </row>
    <row r="306" spans="23:25" x14ac:dyDescent="0.25">
      <c r="W306" s="44"/>
      <c r="X306" s="9"/>
      <c r="Y306" s="52">
        <f t="shared" si="0"/>
        <v>2016</v>
      </c>
    </row>
    <row r="307" spans="23:25" x14ac:dyDescent="0.25">
      <c r="W307" s="80"/>
      <c r="X307" s="4"/>
      <c r="Y307" s="81"/>
    </row>
  </sheetData>
  <sheetProtection algorithmName="SHA-512" hashValue="Oe5DtiCoqa2JL+xQsuOG+ir14/aRSDmDlJLAPbAEf799exvJR59cVv33+XRurn8KwdeISMBrMhUievi+B15BJA==" saltValue="78dWV3mg6kcsBMwdseNttQ==" spinCount="100000" sheet="1" objects="1" scenarios="1" selectLockedCells="1"/>
  <mergeCells count="194">
    <mergeCell ref="D96:E96"/>
    <mergeCell ref="H96:I96"/>
    <mergeCell ref="J96:K96"/>
    <mergeCell ref="B90:G90"/>
    <mergeCell ref="H90:I90"/>
    <mergeCell ref="F102:G102"/>
    <mergeCell ref="H102:I102"/>
    <mergeCell ref="J102:K102"/>
    <mergeCell ref="D97:E97"/>
    <mergeCell ref="H97:I97"/>
    <mergeCell ref="J97:K97"/>
    <mergeCell ref="B98:G98"/>
    <mergeCell ref="H98:I98"/>
    <mergeCell ref="B99:K99"/>
    <mergeCell ref="D102:E102"/>
    <mergeCell ref="C100:K100"/>
    <mergeCell ref="F101:G101"/>
    <mergeCell ref="H101:I101"/>
    <mergeCell ref="J101:K101"/>
    <mergeCell ref="B96:C96"/>
    <mergeCell ref="F96:G96"/>
    <mergeCell ref="B101:E101"/>
    <mergeCell ref="F97:G97"/>
    <mergeCell ref="B91:C91"/>
    <mergeCell ref="B94:C94"/>
    <mergeCell ref="B95:K95"/>
    <mergeCell ref="B86:G86"/>
    <mergeCell ref="H86:I86"/>
    <mergeCell ref="B87:K87"/>
    <mergeCell ref="F88:G88"/>
    <mergeCell ref="H88:I88"/>
    <mergeCell ref="J88:K88"/>
    <mergeCell ref="C89:E89"/>
    <mergeCell ref="F89:G89"/>
    <mergeCell ref="H89:I89"/>
    <mergeCell ref="J89:K89"/>
    <mergeCell ref="B88:E88"/>
    <mergeCell ref="B83:K83"/>
    <mergeCell ref="D84:E84"/>
    <mergeCell ref="H84:I84"/>
    <mergeCell ref="J84:K84"/>
    <mergeCell ref="D85:E85"/>
    <mergeCell ref="H85:I85"/>
    <mergeCell ref="J85:K85"/>
    <mergeCell ref="F84:G84"/>
    <mergeCell ref="A93:K93"/>
    <mergeCell ref="B74:G74"/>
    <mergeCell ref="H74:I74"/>
    <mergeCell ref="B68:C68"/>
    <mergeCell ref="A69:K69"/>
    <mergeCell ref="B79:G79"/>
    <mergeCell ref="H79:I79"/>
    <mergeCell ref="B80:C80"/>
    <mergeCell ref="A81:K81"/>
    <mergeCell ref="B82:C82"/>
    <mergeCell ref="F40:G40"/>
    <mergeCell ref="B36:C36"/>
    <mergeCell ref="F41:G41"/>
    <mergeCell ref="H41:I41"/>
    <mergeCell ref="J34:K34"/>
    <mergeCell ref="H35:I35"/>
    <mergeCell ref="A37:K37"/>
    <mergeCell ref="H40:I40"/>
    <mergeCell ref="B41:C41"/>
    <mergeCell ref="B39:I39"/>
    <mergeCell ref="B40:C40"/>
    <mergeCell ref="B38:C38"/>
    <mergeCell ref="D34:E34"/>
    <mergeCell ref="D41:E41"/>
    <mergeCell ref="D40:E40"/>
    <mergeCell ref="J35:K35"/>
    <mergeCell ref="B35:C35"/>
    <mergeCell ref="F34:G34"/>
    <mergeCell ref="H34:I34"/>
    <mergeCell ref="B34:C34"/>
    <mergeCell ref="I5:K5"/>
    <mergeCell ref="J6:K6"/>
    <mergeCell ref="J7:K7"/>
    <mergeCell ref="C11:E11"/>
    <mergeCell ref="C12:E12"/>
    <mergeCell ref="J12:K12"/>
    <mergeCell ref="H30:I30"/>
    <mergeCell ref="F33:G33"/>
    <mergeCell ref="F12:G12"/>
    <mergeCell ref="H12:I12"/>
    <mergeCell ref="H33:I33"/>
    <mergeCell ref="B32:C32"/>
    <mergeCell ref="B31:E31"/>
    <mergeCell ref="A11:B11"/>
    <mergeCell ref="A12:B12"/>
    <mergeCell ref="B27:C27"/>
    <mergeCell ref="B29:C29"/>
    <mergeCell ref="B30:C30"/>
    <mergeCell ref="B24:G24"/>
    <mergeCell ref="B23:G23"/>
    <mergeCell ref="J23:K24"/>
    <mergeCell ref="J16:K16"/>
    <mergeCell ref="D16:E16"/>
    <mergeCell ref="A16:C16"/>
    <mergeCell ref="F16:G16"/>
    <mergeCell ref="H16:I16"/>
    <mergeCell ref="B15:C15"/>
    <mergeCell ref="B17:C17"/>
    <mergeCell ref="B18:C18"/>
    <mergeCell ref="B19:C19"/>
    <mergeCell ref="H23:I24"/>
    <mergeCell ref="A28:K28"/>
    <mergeCell ref="B20:C20"/>
    <mergeCell ref="B21:C21"/>
    <mergeCell ref="B22:C22"/>
    <mergeCell ref="B25:C25"/>
    <mergeCell ref="A58:K58"/>
    <mergeCell ref="B65:E65"/>
    <mergeCell ref="J65:K65"/>
    <mergeCell ref="B78:G78"/>
    <mergeCell ref="H78:I78"/>
    <mergeCell ref="B71:K71"/>
    <mergeCell ref="B64:K64"/>
    <mergeCell ref="B60:K60"/>
    <mergeCell ref="B63:G63"/>
    <mergeCell ref="B61:C61"/>
    <mergeCell ref="F61:G61"/>
    <mergeCell ref="H66:I66"/>
    <mergeCell ref="J66:K66"/>
    <mergeCell ref="H61:I61"/>
    <mergeCell ref="F62:G62"/>
    <mergeCell ref="H63:I63"/>
    <mergeCell ref="F65:G65"/>
    <mergeCell ref="B70:C70"/>
    <mergeCell ref="D72:E72"/>
    <mergeCell ref="H72:I72"/>
    <mergeCell ref="J72:K72"/>
    <mergeCell ref="B72:C72"/>
    <mergeCell ref="H65:I65"/>
    <mergeCell ref="H62:I62"/>
    <mergeCell ref="J62:K62"/>
    <mergeCell ref="C66:E66"/>
    <mergeCell ref="F66:G66"/>
    <mergeCell ref="B59:C59"/>
    <mergeCell ref="D61:E61"/>
    <mergeCell ref="F73:G73"/>
    <mergeCell ref="F85:G85"/>
    <mergeCell ref="J77:K77"/>
    <mergeCell ref="D73:E73"/>
    <mergeCell ref="D62:E62"/>
    <mergeCell ref="B75:K75"/>
    <mergeCell ref="F76:G76"/>
    <mergeCell ref="H76:I76"/>
    <mergeCell ref="J76:K76"/>
    <mergeCell ref="C77:E77"/>
    <mergeCell ref="F77:G77"/>
    <mergeCell ref="H77:I77"/>
    <mergeCell ref="B76:E76"/>
    <mergeCell ref="B84:C84"/>
    <mergeCell ref="H73:I73"/>
    <mergeCell ref="J73:K73"/>
    <mergeCell ref="B67:G67"/>
    <mergeCell ref="H67:I67"/>
    <mergeCell ref="F72:G72"/>
    <mergeCell ref="F42:G42"/>
    <mergeCell ref="H42:I42"/>
    <mergeCell ref="B43:C43"/>
    <mergeCell ref="D43:E43"/>
    <mergeCell ref="F43:G43"/>
    <mergeCell ref="H43:I43"/>
    <mergeCell ref="B52:G52"/>
    <mergeCell ref="H47:I47"/>
    <mergeCell ref="J61:K61"/>
    <mergeCell ref="B42:C42"/>
    <mergeCell ref="D42:E42"/>
    <mergeCell ref="B53:G53"/>
    <mergeCell ref="B47:C47"/>
    <mergeCell ref="B55:G55"/>
    <mergeCell ref="B48:C48"/>
    <mergeCell ref="B50:C50"/>
    <mergeCell ref="A49:K49"/>
    <mergeCell ref="H51:I51"/>
    <mergeCell ref="H52:I52"/>
    <mergeCell ref="B51:G51"/>
    <mergeCell ref="H53:I53"/>
    <mergeCell ref="B54:G54"/>
    <mergeCell ref="H54:I54"/>
    <mergeCell ref="H55:I55"/>
    <mergeCell ref="H46:I46"/>
    <mergeCell ref="B44:C44"/>
    <mergeCell ref="D44:E44"/>
    <mergeCell ref="F44:G44"/>
    <mergeCell ref="H44:I44"/>
    <mergeCell ref="A56:F56"/>
    <mergeCell ref="B45:C45"/>
    <mergeCell ref="D45:E45"/>
    <mergeCell ref="F45:G45"/>
    <mergeCell ref="H45:I45"/>
    <mergeCell ref="F46:G46"/>
  </mergeCells>
  <conditionalFormatting sqref="H78:I78">
    <cfRule type="expression" dxfId="59" priority="163">
      <formula>$H$62&gt;#REF!</formula>
    </cfRule>
  </conditionalFormatting>
  <conditionalFormatting sqref="H90:I90">
    <cfRule type="expression" dxfId="58" priority="161">
      <formula>$H$97&gt;$H$90</formula>
    </cfRule>
  </conditionalFormatting>
  <conditionalFormatting sqref="H98:I98">
    <cfRule type="expression" dxfId="57" priority="160">
      <formula>$H$20&gt;$H98</formula>
    </cfRule>
  </conditionalFormatting>
  <conditionalFormatting sqref="F62:G62">
    <cfRule type="expression" dxfId="56" priority="147">
      <formula>$H62&gt;$F62+$D62</formula>
    </cfRule>
  </conditionalFormatting>
  <conditionalFormatting sqref="F73:G73">
    <cfRule type="expression" dxfId="55" priority="146">
      <formula>$H73&gt;$F73+$D73</formula>
    </cfRule>
  </conditionalFormatting>
  <conditionalFormatting sqref="D85:G85">
    <cfRule type="expression" dxfId="54" priority="145">
      <formula>$H85&gt;$F85+$D85</formula>
    </cfRule>
  </conditionalFormatting>
  <conditionalFormatting sqref="D97:G97">
    <cfRule type="expression" dxfId="53" priority="144">
      <formula>$H97&gt;$F97+$D97</formula>
    </cfRule>
  </conditionalFormatting>
  <conditionalFormatting sqref="D62:E62">
    <cfRule type="expression" dxfId="52" priority="112">
      <formula>$H62&gt;$F62+$D62</formula>
    </cfRule>
  </conditionalFormatting>
  <conditionalFormatting sqref="D73:E73">
    <cfRule type="expression" dxfId="51" priority="109">
      <formula>$H73&gt;$F73+$D73</formula>
    </cfRule>
  </conditionalFormatting>
  <conditionalFormatting sqref="H63:I63">
    <cfRule type="expression" dxfId="50" priority="104">
      <formula>$H66&gt;$H63</formula>
    </cfRule>
  </conditionalFormatting>
  <conditionalFormatting sqref="H74:I74">
    <cfRule type="expression" dxfId="49" priority="103">
      <formula>$H77&gt;$H74</formula>
    </cfRule>
  </conditionalFormatting>
  <conditionalFormatting sqref="H86:I86">
    <cfRule type="expression" dxfId="48" priority="102">
      <formula>$H89&gt;$H86</formula>
    </cfRule>
  </conditionalFormatting>
  <conditionalFormatting sqref="B40:C40">
    <cfRule type="expression" dxfId="47" priority="97">
      <formula>$B40&lt;&gt;""</formula>
    </cfRule>
  </conditionalFormatting>
  <conditionalFormatting sqref="B61:C61">
    <cfRule type="expression" dxfId="46" priority="96">
      <formula>$B61&lt;&gt;""</formula>
    </cfRule>
  </conditionalFormatting>
  <conditionalFormatting sqref="B72:C72">
    <cfRule type="expression" dxfId="45" priority="95">
      <formula>$B72&lt;&gt;""</formula>
    </cfRule>
  </conditionalFormatting>
  <conditionalFormatting sqref="B84:C84">
    <cfRule type="expression" dxfId="44" priority="94">
      <formula>$B84&lt;&gt;""</formula>
    </cfRule>
  </conditionalFormatting>
  <conditionalFormatting sqref="B96:C96">
    <cfRule type="expression" dxfId="43" priority="93">
      <formula>$B96&lt;&gt;""</formula>
    </cfRule>
  </conditionalFormatting>
  <conditionalFormatting sqref="B65:E65">
    <cfRule type="expression" dxfId="42" priority="86">
      <formula>$B65&lt;&gt;""</formula>
    </cfRule>
  </conditionalFormatting>
  <conditionalFormatting sqref="B76:E76">
    <cfRule type="expression" dxfId="41" priority="85">
      <formula>$B76&lt;&gt;""</formula>
    </cfRule>
  </conditionalFormatting>
  <conditionalFormatting sqref="B88:E88">
    <cfRule type="expression" dxfId="40" priority="84">
      <formula>$B88&lt;&gt;""</formula>
    </cfRule>
  </conditionalFormatting>
  <conditionalFormatting sqref="B101">
    <cfRule type="expression" dxfId="39" priority="83">
      <formula>$B101&lt;&gt;""</formula>
    </cfRule>
  </conditionalFormatting>
  <conditionalFormatting sqref="H85:I85 H73:I73">
    <cfRule type="expression" dxfId="38" priority="50" stopIfTrue="1">
      <formula>$H73=0</formula>
    </cfRule>
    <cfRule type="expression" dxfId="37" priority="51">
      <formula>$H73&gt;$H67</formula>
    </cfRule>
    <cfRule type="expression" dxfId="36" priority="52">
      <formula>+$H73&gt;$F73+$D73</formula>
    </cfRule>
  </conditionalFormatting>
  <conditionalFormatting sqref="H97:I97">
    <cfRule type="expression" dxfId="35" priority="47" stopIfTrue="1">
      <formula>$H97=0</formula>
    </cfRule>
    <cfRule type="expression" dxfId="34" priority="48">
      <formula>$H97&gt;$H90</formula>
    </cfRule>
    <cfRule type="expression" dxfId="33" priority="49">
      <formula>+$H97&gt;$F97+$D97</formula>
    </cfRule>
  </conditionalFormatting>
  <conditionalFormatting sqref="H66:I66">
    <cfRule type="expression" dxfId="32" priority="40" stopIfTrue="1">
      <formula>$H66=0</formula>
    </cfRule>
    <cfRule type="expression" dxfId="31" priority="41">
      <formula>$H66&gt;$H63</formula>
    </cfRule>
    <cfRule type="expression" dxfId="30" priority="42">
      <formula>$H66&gt;$F66</formula>
    </cfRule>
  </conditionalFormatting>
  <conditionalFormatting sqref="H77:I77">
    <cfRule type="expression" dxfId="29" priority="37" stopIfTrue="1">
      <formula>$H77=0</formula>
    </cfRule>
    <cfRule type="expression" dxfId="28" priority="38">
      <formula>$H77&gt;$H74</formula>
    </cfRule>
    <cfRule type="expression" dxfId="27" priority="39">
      <formula>$H77&gt;$F77</formula>
    </cfRule>
  </conditionalFormatting>
  <conditionalFormatting sqref="H89:I89">
    <cfRule type="expression" dxfId="26" priority="34" stopIfTrue="1">
      <formula>$H89=0</formula>
    </cfRule>
    <cfRule type="expression" dxfId="25" priority="35">
      <formula>$H89&gt;$H86</formula>
    </cfRule>
    <cfRule type="expression" dxfId="24" priority="36">
      <formula>$H89&gt;$F89</formula>
    </cfRule>
  </conditionalFormatting>
  <conditionalFormatting sqref="H102:I102">
    <cfRule type="expression" dxfId="23" priority="6">
      <formula>$H$102&gt;$H$90-$H$97</formula>
    </cfRule>
    <cfRule type="expression" dxfId="22" priority="31" stopIfTrue="1">
      <formula>$H102=0</formula>
    </cfRule>
    <cfRule type="expression" dxfId="21" priority="32">
      <formula>$H102&gt;$H98</formula>
    </cfRule>
    <cfRule type="expression" dxfId="20" priority="33">
      <formula>$H102&gt;$F102</formula>
    </cfRule>
  </conditionalFormatting>
  <conditionalFormatting sqref="F102:G102">
    <cfRule type="expression" dxfId="19" priority="8">
      <formula>$F$102&gt;$H$98</formula>
    </cfRule>
  </conditionalFormatting>
  <conditionalFormatting sqref="H62:I62">
    <cfRule type="expression" dxfId="18" priority="215" stopIfTrue="1">
      <formula>$H62=0</formula>
    </cfRule>
    <cfRule type="expression" dxfId="17" priority="216">
      <formula>$H62&gt;#REF!</formula>
    </cfRule>
    <cfRule type="expression" dxfId="16" priority="217">
      <formula>+$H62&gt;$F62+$D62</formula>
    </cfRule>
  </conditionalFormatting>
  <conditionalFormatting sqref="D41:E41">
    <cfRule type="expression" dxfId="15" priority="5">
      <formula>$B$41=""</formula>
    </cfRule>
  </conditionalFormatting>
  <conditionalFormatting sqref="D42:E42">
    <cfRule type="expression" dxfId="14" priority="4">
      <formula>$B$42=""</formula>
    </cfRule>
  </conditionalFormatting>
  <conditionalFormatting sqref="D43:E43">
    <cfRule type="expression" dxfId="13" priority="3">
      <formula>$B$43=""</formula>
    </cfRule>
  </conditionalFormatting>
  <conditionalFormatting sqref="D44:E44">
    <cfRule type="expression" dxfId="12" priority="2">
      <formula>$B$44=""</formula>
    </cfRule>
  </conditionalFormatting>
  <conditionalFormatting sqref="D45:E45">
    <cfRule type="expression" dxfId="11" priority="1">
      <formula>$B$45=""</formula>
    </cfRule>
  </conditionalFormatting>
  <conditionalFormatting sqref="H55:I55">
    <cfRule type="expression" dxfId="10" priority="265">
      <formula>#REF!&gt;$H$55</formula>
    </cfRule>
  </conditionalFormatting>
  <conditionalFormatting sqref="D19">
    <cfRule type="expression" dxfId="9" priority="269">
      <formula>$D$19&lt;&gt;$H$62</formula>
    </cfRule>
  </conditionalFormatting>
  <conditionalFormatting sqref="H19">
    <cfRule type="expression" dxfId="8" priority="271">
      <formula>$H$19&lt;&gt;$H$62+$H$66</formula>
    </cfRule>
  </conditionalFormatting>
  <conditionalFormatting sqref="H67:I67">
    <cfRule type="expression" dxfId="7" priority="282">
      <formula>$H73&gt;$H67</formula>
    </cfRule>
  </conditionalFormatting>
  <conditionalFormatting sqref="D20">
    <cfRule type="expression" dxfId="6" priority="283">
      <formula>$D$20&lt;&gt;$H$73</formula>
    </cfRule>
  </conditionalFormatting>
  <conditionalFormatting sqref="H20">
    <cfRule type="expression" dxfId="5" priority="284">
      <formula>$H$20&lt;&gt;$H$73+$H$77</formula>
    </cfRule>
  </conditionalFormatting>
  <conditionalFormatting sqref="D21">
    <cfRule type="expression" dxfId="4" priority="285">
      <formula>$D$21&lt;&gt;$H$85</formula>
    </cfRule>
  </conditionalFormatting>
  <conditionalFormatting sqref="D22">
    <cfRule type="expression" dxfId="3" priority="286">
      <formula>$D$22&lt;&gt;$H$97</formula>
    </cfRule>
  </conditionalFormatting>
  <conditionalFormatting sqref="H21">
    <cfRule type="expression" dxfId="2" priority="287">
      <formula>$H$21&lt;&gt;$H$85+$H$89</formula>
    </cfRule>
  </conditionalFormatting>
  <conditionalFormatting sqref="H22">
    <cfRule type="expression" dxfId="1" priority="288">
      <formula>$H$22&lt;&gt;$H$97+$H$102</formula>
    </cfRule>
  </conditionalFormatting>
  <conditionalFormatting sqref="F22">
    <cfRule type="expression" dxfId="0" priority="289">
      <formula>$F$22&lt;&gt;$F$102</formula>
    </cfRule>
  </conditionalFormatting>
  <dataValidations count="5">
    <dataValidation type="list" allowBlank="1" showInputMessage="1" showErrorMessage="1" errorTitle="Invalid Entry" error="Select the BUSINESS TYPE code shown on the page of the Annual Taxes and Fees Data Sheet for the insurer." prompt="Select the BUSINESS TYPE code shown on the page of the Annual Taxes and Fees Data Sheet for the insurer." sqref="H12:I12" xr:uid="{00000000-0002-0000-0000-000000000000}">
      <formula1>$U$129:$U$160</formula1>
    </dataValidation>
    <dataValidation type="list" allowBlank="1" showInputMessage="1" showErrorMessage="1" errorTitle="Invalid Entry" error="Select the ENTITY TYPE code shown on the insurer's page of the Annual Taxes and Fees Data Sheet." prompt="Select the ENTITY TYPE code shown on the insurer's page of the Annual Taxes and Fees Data Sheet." sqref="J12:K12" xr:uid="{00000000-0002-0000-0000-000001000000}">
      <formula1>$W$168:$W$180</formula1>
    </dataValidation>
    <dataValidation type="list" allowBlank="1" showInputMessage="1" showErrorMessage="1" errorTitle="Invalid Entry" error="Enter the two-letter state code of the insurer's domicile, or for an alien insurer, the port-of-entry state." prompt="Enter the two-letter state code of the insurer's domicile, or for an alien insurer, the port-of-entry state." sqref="F12:G12" xr:uid="{00000000-0002-0000-0000-000002000000}">
      <formula1>$T$189:$T$239</formula1>
    </dataValidation>
    <dataValidation type="decimal" operator="greaterThanOrEqual" allowBlank="1" showInputMessage="1" showErrorMessage="1" sqref="H41:I46 D41:D46 E41:G45" xr:uid="{00000000-0002-0000-0000-000003000000}">
      <formula1>0</formula1>
    </dataValidation>
    <dataValidation type="list" allowBlank="1" showInputMessage="1" showErrorMessage="1" sqref="K3" xr:uid="{00000000-0002-0000-0000-000004000000}">
      <formula1>$Y$301:$Y$306</formula1>
    </dataValidation>
  </dataValidations>
  <hyperlinks>
    <hyperlink ref="C3" r:id="rId1" xr:uid="{0B46A96B-9BC0-4B22-AB5C-E97C7BDEADD8}"/>
    <hyperlink ref="C4" r:id="rId2" xr:uid="{8D098A49-1472-4E7B-BCAC-BF11C2AC91ED}"/>
  </hyperlinks>
  <pageMargins left="0.25" right="0.25" top="0.25" bottom="0.75" header="0.5" footer="0.5"/>
  <pageSetup orientation="landscape" horizontalDpi="1200" verticalDpi="1200" r:id="rId3"/>
  <headerFooter>
    <oddFooter>&amp;L&amp;9Printed &amp;D @ &amp;T&amp;RForm E-TC (v. 20180201) | Page &amp;P of &amp;N</oddFooter>
  </headerFooter>
  <rowBreaks count="3" manualBreakCount="3">
    <brk id="24" max="16383" man="1"/>
    <brk id="56" max="16383" man="1"/>
    <brk id="79"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31</vt:i4>
      </vt:variant>
    </vt:vector>
  </HeadingPairs>
  <TitlesOfParts>
    <vt:vector size="32" baseType="lpstr">
      <vt:lpstr>FormETC</vt:lpstr>
      <vt:lpstr>FormETC!Print_Area</vt:lpstr>
      <vt:lpstr>tc_BusType</vt:lpstr>
      <vt:lpstr>tc_Domicile</vt:lpstr>
      <vt:lpstr>tc_EntType</vt:lpstr>
      <vt:lpstr>TC_GFA</vt:lpstr>
      <vt:lpstr>TC_GFE</vt:lpstr>
      <vt:lpstr>TC_GFT</vt:lpstr>
      <vt:lpstr>TC_HCA</vt:lpstr>
      <vt:lpstr>TC_HCE</vt:lpstr>
      <vt:lpstr>TC_HCF</vt:lpstr>
      <vt:lpstr>TC_HCT</vt:lpstr>
      <vt:lpstr>tc_InsurerName</vt:lpstr>
      <vt:lpstr>tc_NAIC</vt:lpstr>
      <vt:lpstr>tc_OrigRpt</vt:lpstr>
      <vt:lpstr>TC_QJA</vt:lpstr>
      <vt:lpstr>TC_QJE</vt:lpstr>
      <vt:lpstr>TC_QJF</vt:lpstr>
      <vt:lpstr>TC_QJT</vt:lpstr>
      <vt:lpstr>TC_S1A</vt:lpstr>
      <vt:lpstr>TC_S1E</vt:lpstr>
      <vt:lpstr>TC_S1F</vt:lpstr>
      <vt:lpstr>TC_S1T</vt:lpstr>
      <vt:lpstr>TC_S2A</vt:lpstr>
      <vt:lpstr>TC_S2E</vt:lpstr>
      <vt:lpstr>TC_S2F</vt:lpstr>
      <vt:lpstr>TC_S2T</vt:lpstr>
      <vt:lpstr>TC_SCE</vt:lpstr>
      <vt:lpstr>TC_SCT</vt:lpstr>
      <vt:lpstr>tc_TaxYear</vt:lpstr>
      <vt:lpstr>TC_TC</vt:lpstr>
      <vt:lpstr>version</vt:lpstr>
    </vt:vector>
  </TitlesOfParts>
  <Company>AZDOI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 Greenberg</dc:creator>
  <cp:lastModifiedBy>Jerri Carriveau</cp:lastModifiedBy>
  <cp:lastPrinted>2017-11-28T17:01:22Z</cp:lastPrinted>
  <dcterms:created xsi:type="dcterms:W3CDTF">2014-10-05T17:27:52Z</dcterms:created>
  <dcterms:modified xsi:type="dcterms:W3CDTF">2022-01-04T15:27:37Z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