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6"/>
  <workbookPr/>
  <mc:AlternateContent xmlns:mc="http://schemas.openxmlformats.org/markup-compatibility/2006">
    <mc:Choice Requires="x15">
      <x15ac:absPath xmlns:x15ac="http://schemas.microsoft.com/office/spreadsheetml/2010/11/ac" url="C:\Users\151473\Downloads\"/>
    </mc:Choice>
  </mc:AlternateContent>
  <xr:revisionPtr revIDLastSave="0" documentId="8_{9875A111-8743-40ED-9B4B-472ACB59BC2F}" xr6:coauthVersionLast="36" xr6:coauthVersionMax="36" xr10:uidLastSave="{00000000-0000-0000-0000-000000000000}"/>
  <workbookProtection workbookAlgorithmName="SHA-512" workbookHashValue="kyIQojTp0gqc0gaTyUcbymfeuyjZl+XwXDttvPPG4QcOi2ymhfs94UJOTMfq/s5LJwkgKvpbqpz6E/ZCxZef2Q==" workbookSaltValue="Zy1Izg26eW5BnI+emd95EA==" workbookSpinCount="100000" lockStructure="1"/>
  <bookViews>
    <workbookView xWindow="0" yWindow="0" windowWidth="18852" windowHeight="2148" xr2:uid="{00000000-000D-0000-FFFF-FFFF00000000}"/>
  </bookViews>
  <sheets>
    <sheet name="FormERT" sheetId="1" r:id="rId1"/>
  </sheets>
  <definedNames>
    <definedName name="_xlnm.Print_Area" localSheetId="0">FormERT!$A$1:$J$117</definedName>
    <definedName name="rt_AZZ">FormERT!$I$22</definedName>
    <definedName name="rt_BusType">FormERT!$G$10</definedName>
    <definedName name="rt_DOM">FormERT!$I$23</definedName>
    <definedName name="rt_Domicile">FormERT!$F$10</definedName>
    <definedName name="rt_EntType">FormERT!$I$10</definedName>
    <definedName name="rt_InsurerName">FormERT!$C$10</definedName>
    <definedName name="rt_LRP">FormERT!$I$26</definedName>
    <definedName name="rt_LRR">FormERT!$I$28</definedName>
    <definedName name="rt_LRT">FormERT!$I$27</definedName>
    <definedName name="rt_NAIC">FormERT!$A$10</definedName>
    <definedName name="rt_OrigRpt">FormERT!$H$6</definedName>
    <definedName name="rt_RT">FormERT!$I$24</definedName>
    <definedName name="rt_TaxYear">FormERT!$J$3</definedName>
    <definedName name="version">FormERT!$K$1</definedName>
  </definedNames>
  <calcPr calcId="191029"/>
</workbook>
</file>

<file path=xl/calcChain.xml><?xml version="1.0" encoding="utf-8"?>
<calcChain xmlns="http://schemas.openxmlformats.org/spreadsheetml/2006/main">
  <c r="G88" i="1" l="1"/>
  <c r="G87" i="1"/>
  <c r="G86" i="1"/>
  <c r="G85" i="1"/>
  <c r="G84" i="1"/>
  <c r="G83" i="1"/>
  <c r="G82" i="1"/>
  <c r="G81" i="1"/>
  <c r="G80" i="1"/>
  <c r="G79" i="1"/>
  <c r="E88" i="1"/>
  <c r="E87" i="1"/>
  <c r="E86" i="1"/>
  <c r="E85" i="1"/>
  <c r="E84" i="1"/>
  <c r="E83" i="1"/>
  <c r="E82" i="1"/>
  <c r="E81" i="1"/>
  <c r="E80" i="1"/>
  <c r="E79" i="1"/>
  <c r="C92" i="1" l="1"/>
  <c r="C93" i="1" s="1"/>
  <c r="AJ297" i="1"/>
  <c r="AJ298" i="1" s="1"/>
  <c r="AJ299" i="1" s="1"/>
  <c r="AJ300" i="1" s="1"/>
  <c r="AJ301" i="1" s="1"/>
  <c r="I26" i="1"/>
  <c r="A11" i="1"/>
  <c r="A95" i="1"/>
  <c r="A96" i="1" s="1"/>
  <c r="A98" i="1" s="1"/>
  <c r="A100" i="1" s="1"/>
  <c r="H94" i="1"/>
  <c r="F92" i="1"/>
  <c r="I94" i="1" s="1"/>
  <c r="I54" i="1"/>
  <c r="I21" i="1" s="1"/>
  <c r="I45" i="1"/>
  <c r="I20" i="1" s="1"/>
  <c r="A33" i="1"/>
  <c r="A34" i="1" s="1"/>
  <c r="H34" i="1" s="1"/>
  <c r="H7" i="1"/>
  <c r="H33" i="1"/>
  <c r="H32" i="1"/>
  <c r="H24" i="1"/>
  <c r="H23" i="1"/>
  <c r="H22" i="1"/>
  <c r="H19" i="1"/>
  <c r="H20" i="1"/>
  <c r="H21" i="1"/>
  <c r="H95" i="1" l="1"/>
  <c r="H97" i="1" s="1"/>
  <c r="H99" i="1" s="1"/>
  <c r="A104" i="1"/>
  <c r="H101" i="1"/>
  <c r="A35" i="1"/>
  <c r="I117" i="1"/>
  <c r="I23" i="1" s="1"/>
  <c r="I27" i="1"/>
  <c r="G77" i="1"/>
  <c r="J30" i="1"/>
  <c r="J56" i="1" s="1"/>
  <c r="AG1" i="1"/>
  <c r="B43" i="1"/>
  <c r="B42" i="1"/>
  <c r="B44" i="1"/>
  <c r="I35" i="1"/>
  <c r="I37" i="1" s="1"/>
  <c r="I19" i="1" s="1"/>
  <c r="I22" i="1" s="1"/>
  <c r="B33" i="1"/>
  <c r="E77" i="1"/>
  <c r="A36" i="1" l="1"/>
  <c r="H35" i="1"/>
  <c r="H105" i="1"/>
  <c r="A106" i="1"/>
  <c r="I24" i="1"/>
  <c r="I28" i="1" s="1"/>
  <c r="J102" i="1"/>
  <c r="J74" i="1"/>
  <c r="A13" i="1"/>
  <c r="B14" i="1"/>
  <c r="B15" i="1"/>
  <c r="A15" i="1"/>
  <c r="A108" i="1" l="1"/>
  <c r="H107" i="1"/>
  <c r="H36" i="1"/>
  <c r="A37" i="1"/>
  <c r="H37" i="1" l="1"/>
  <c r="A40" i="1"/>
  <c r="H109" i="1"/>
  <c r="A110" i="1"/>
  <c r="H111" i="1" l="1"/>
  <c r="A112" i="1"/>
  <c r="A41" i="1"/>
  <c r="H40" i="1"/>
  <c r="H41" i="1" l="1"/>
  <c r="A42" i="1"/>
  <c r="H113" i="1"/>
  <c r="A114" i="1"/>
  <c r="A43" i="1" l="1"/>
  <c r="H42" i="1"/>
  <c r="H115" i="1"/>
  <c r="A117" i="1"/>
  <c r="H117" i="1" s="1"/>
  <c r="H43" i="1" l="1"/>
  <c r="A44" i="1"/>
  <c r="A45" i="1" l="1"/>
  <c r="H44" i="1"/>
  <c r="H45" i="1" l="1"/>
  <c r="A48" i="1"/>
  <c r="H48" i="1" l="1"/>
  <c r="A49" i="1"/>
  <c r="A50" i="1" l="1"/>
  <c r="H49" i="1"/>
  <c r="H50" i="1" l="1"/>
  <c r="A51" i="1"/>
  <c r="H51" i="1" l="1"/>
  <c r="A52" i="1"/>
  <c r="H53" i="1" l="1"/>
  <c r="A54" i="1"/>
  <c r="H54" i="1" s="1"/>
</calcChain>
</file>

<file path=xl/sharedStrings.xml><?xml version="1.0" encoding="utf-8"?>
<sst xmlns="http://schemas.openxmlformats.org/spreadsheetml/2006/main" count="362" uniqueCount="243">
  <si>
    <t xml:space="preserve">for the calendar year ended December 31, </t>
  </si>
  <si>
    <t xml:space="preserve">    1</t>
  </si>
  <si>
    <t xml:space="preserve">    2</t>
  </si>
  <si>
    <t xml:space="preserve">    3</t>
  </si>
  <si>
    <t>NAIC</t>
  </si>
  <si>
    <t>Business Type Code</t>
  </si>
  <si>
    <t>Entity Type Code</t>
  </si>
  <si>
    <t>Domicile</t>
  </si>
  <si>
    <t xml:space="preserve">    4</t>
  </si>
  <si>
    <t xml:space="preserve">    5</t>
  </si>
  <si>
    <t xml:space="preserve">    6</t>
  </si>
  <si>
    <t>Department of Insurance Use:</t>
  </si>
  <si>
    <t>REPORT TYPE (X):</t>
  </si>
  <si>
    <t>Original Report</t>
  </si>
  <si>
    <t>Amended Report</t>
  </si>
  <si>
    <t>Insurer Name</t>
  </si>
  <si>
    <t>RETALIATION REPORT</t>
  </si>
  <si>
    <t>FORM E-RT</t>
  </si>
  <si>
    <t>The basic aim of retaliation is to equalize the taxes, fees, assessments and other obligations that Arizona imposes upon a foreign insurer to the taxes, fees, assessments and other obligations that the insurer's domicile would impose upon a similar insurer domiciled in Arizona.  See also ARS § 20-230.</t>
  </si>
  <si>
    <t>►</t>
  </si>
  <si>
    <t>A.  RETALIATION CALCULATION SUMMARY</t>
  </si>
  <si>
    <r>
      <t xml:space="preserve">Total Arizona taxes </t>
    </r>
    <r>
      <rPr>
        <i/>
        <sz val="10.5"/>
        <color indexed="8"/>
        <rFont val="Calibri"/>
        <family val="2"/>
      </rPr>
      <t>(from line 12)</t>
    </r>
  </si>
  <si>
    <r>
      <t xml:space="preserve">Total Arizona assessments </t>
    </r>
    <r>
      <rPr>
        <i/>
        <sz val="10.5"/>
        <color indexed="8"/>
        <rFont val="Calibri"/>
        <family val="2"/>
      </rPr>
      <t>(from line 18)</t>
    </r>
  </si>
  <si>
    <r>
      <rPr>
        <b/>
        <sz val="10.5"/>
        <color indexed="8"/>
        <rFont val="Calibri"/>
        <family val="2"/>
      </rPr>
      <t>Arizona Total</t>
    </r>
    <r>
      <rPr>
        <sz val="10.5"/>
        <color indexed="8"/>
        <rFont val="Calibri"/>
        <family val="2"/>
      </rPr>
      <t xml:space="preserve"> </t>
    </r>
    <r>
      <rPr>
        <i/>
        <sz val="10.5"/>
        <color indexed="8"/>
        <rFont val="Calibri"/>
        <family val="2"/>
      </rPr>
      <t>(sum of lines 1, 2 and 3)</t>
    </r>
  </si>
  <si>
    <t>AZZ</t>
  </si>
  <si>
    <t>DOM</t>
  </si>
  <si>
    <t>RT</t>
  </si>
  <si>
    <r>
      <rPr>
        <b/>
        <sz val="10.5"/>
        <color indexed="8"/>
        <rFont val="Calibri"/>
        <family val="2"/>
      </rPr>
      <t xml:space="preserve">RETALIATION </t>
    </r>
    <r>
      <rPr>
        <i/>
        <sz val="10.5"/>
        <color indexed="8"/>
        <rFont val="Calibri"/>
        <family val="2"/>
      </rPr>
      <t>(if line 5 is greater than line 4, enter line 5 minus line 4; otherwise, enter $0.00)</t>
    </r>
  </si>
  <si>
    <t>LRP</t>
  </si>
  <si>
    <t>LRT</t>
  </si>
  <si>
    <t>LRR</t>
  </si>
  <si>
    <t>B.  TAXES PAID TO ARIZONA</t>
  </si>
  <si>
    <r>
      <t xml:space="preserve">Adjusted premium tax liability </t>
    </r>
    <r>
      <rPr>
        <i/>
        <sz val="10.5"/>
        <color indexed="8"/>
        <rFont val="Calibri"/>
        <family val="2"/>
      </rPr>
      <t>(line 7 minus line 8 minus line 9)</t>
    </r>
  </si>
  <si>
    <r>
      <t xml:space="preserve">Total Arizona taxes </t>
    </r>
    <r>
      <rPr>
        <i/>
        <sz val="10.5"/>
        <color indexed="8"/>
        <rFont val="Calibri"/>
        <family val="2"/>
      </rPr>
      <t>(line 10 plus line 11)</t>
    </r>
  </si>
  <si>
    <t>C.  ASSESSMENTS PAID TO ARIZONA</t>
  </si>
  <si>
    <t>Insurance Fraud Unit Assessment per ARS § 20-466(J)</t>
  </si>
  <si>
    <t>Health Care Appeals Assessment per ARS § 20-2541</t>
  </si>
  <si>
    <r>
      <t xml:space="preserve">Total Arizona assessments </t>
    </r>
    <r>
      <rPr>
        <i/>
        <sz val="10.5"/>
        <color indexed="8"/>
        <rFont val="Calibri"/>
        <family val="2"/>
      </rPr>
      <t>(sum of lines 13 through 17)</t>
    </r>
  </si>
  <si>
    <t>D.  FEES PAID TO ARIZONA</t>
  </si>
  <si>
    <t>Certificate of authority renewal</t>
  </si>
  <si>
    <t>Annual statement filing</t>
  </si>
  <si>
    <t>Amended charter document filing.  If the insurer incurred this fee in Arizona and the insurer's domicile charges a charter document filing fee, make sure to include the domicile's fee in Section E of this Report.</t>
  </si>
  <si>
    <t>Amended articles of incorporation/bylaws filing.  If the insurer incurred this fee in Arizona and the insurer's domicile charges an articles of incorporation/bylaws filing fee, make sure to include the domicile's fee in Section E of this Report.</t>
  </si>
  <si>
    <t>Other - describe:</t>
  </si>
  <si>
    <r>
      <t xml:space="preserve">Total Arizona fees </t>
    </r>
    <r>
      <rPr>
        <i/>
        <sz val="10.5"/>
        <color indexed="8"/>
        <rFont val="Calibri"/>
        <family val="2"/>
      </rPr>
      <t>(sum of lines 19 through 23)</t>
    </r>
  </si>
  <si>
    <t>Using the following pages, report all taxes, fees, assessments and other charges that the insurer's domicile would impose upon Arizona insurers.</t>
  </si>
  <si>
    <r>
      <t xml:space="preserve">Use information in the Arizona Retaliation Guide that pertains to the insurer's domicile to determine the taxes, fees, assessments and other obligations that should be reported.  </t>
    </r>
    <r>
      <rPr>
        <i/>
        <sz val="12"/>
        <color indexed="8"/>
        <rFont val="Calibri"/>
        <family val="2"/>
      </rPr>
      <t>Underreporting retaliation may result in the imposition of penalties and/or interest.</t>
    </r>
  </si>
  <si>
    <r>
      <rPr>
        <u/>
        <sz val="12"/>
        <color indexed="8"/>
        <rFont val="Calibri"/>
        <family val="2"/>
      </rPr>
      <t>For each tax</t>
    </r>
    <r>
      <rPr>
        <sz val="12"/>
        <color theme="1"/>
        <rFont val="Calibri"/>
        <family val="2"/>
      </rPr>
      <t xml:space="preserve">, complete and attach the tax report that the insurer’s domicile would require an Arizona insurer to complete showing the calculation of tax based on the business the insurer conducted (i.e. premiums written) in Arizona.  Include all taxes imposed by the insurer’s domicile, regardless of the type of tax or the state agency that collects the tax; however, EXCLUDE </t>
    </r>
    <r>
      <rPr>
        <i/>
        <sz val="12"/>
        <color indexed="8"/>
        <rFont val="Calibri"/>
        <family val="2"/>
      </rPr>
      <t xml:space="preserve">ad valorem </t>
    </r>
    <r>
      <rPr>
        <sz val="12"/>
        <color theme="1"/>
        <rFont val="Calibri"/>
        <family val="2"/>
      </rPr>
      <t>taxes on real or personal property, personal income taxes, policyholder surtaxes and taxes imposed by counties/cities/towns/districts.</t>
    </r>
  </si>
  <si>
    <r>
      <rPr>
        <u/>
        <sz val="12"/>
        <color indexed="8"/>
        <rFont val="Calibri"/>
        <family val="2"/>
      </rPr>
      <t>For each fee or assessment</t>
    </r>
    <r>
      <rPr>
        <sz val="12"/>
        <color theme="1"/>
        <rFont val="Calibri"/>
        <family val="2"/>
      </rPr>
      <t xml:space="preserve">, describe the fee/assessment (as shown in the </t>
    </r>
    <r>
      <rPr>
        <i/>
        <sz val="12"/>
        <color indexed="8"/>
        <rFont val="Calibri"/>
        <family val="2"/>
      </rPr>
      <t>Arizona Retaliation Guide</t>
    </r>
    <r>
      <rPr>
        <sz val="12"/>
        <color theme="1"/>
        <rFont val="Calibri"/>
        <family val="2"/>
      </rPr>
      <t>).  Describe the components of the fee/assessment formula and show the insurer’s calculation based on its business in Arizona.  Include all fees/assessments levied by the insurer’s domicile regardless of the agency that collects the assessment; however, EXCLUDE fees/assessments levied to pay insolvent insurer policyholder claims (i.e. guaranty funds), policyholder surcharges, and fees/assessments levied by counties/cities/towns/districts.  When applicable, attach a sample of the document that would invoice an insurer for the fee/assessment.</t>
    </r>
  </si>
  <si>
    <t>DOMICILE TAXES, FEES, ASSESSMENTS AND OTHER OBLIGATIONS - INSTRUCTIONS</t>
  </si>
  <si>
    <t>E.  ADDITIONS TO THE RATES OF TAX</t>
  </si>
  <si>
    <t>STATE</t>
  </si>
  <si>
    <t>"Life"</t>
  </si>
  <si>
    <t>"Other"</t>
  </si>
  <si>
    <t>Alabama</t>
  </si>
  <si>
    <t>Florida</t>
  </si>
  <si>
    <t>Georgia</t>
  </si>
  <si>
    <t>Kentucky</t>
  </si>
  <si>
    <t>Louisiana</t>
  </si>
  <si>
    <t>Minnesota</t>
  </si>
  <si>
    <t>Mississippi</t>
  </si>
  <si>
    <t>New York</t>
  </si>
  <si>
    <t>South Carolina</t>
  </si>
  <si>
    <t>West Virginia</t>
  </si>
  <si>
    <t>LIFE</t>
  </si>
  <si>
    <t>OTHER</t>
  </si>
  <si>
    <t>Addition to the rate of tax calculation</t>
  </si>
  <si>
    <t xml:space="preserve">a. </t>
  </si>
  <si>
    <t>b.</t>
  </si>
  <si>
    <t>AL</t>
  </si>
  <si>
    <t>FL</t>
  </si>
  <si>
    <t>GA</t>
  </si>
  <si>
    <t>KY</t>
  </si>
  <si>
    <t>LA</t>
  </si>
  <si>
    <t>MN</t>
  </si>
  <si>
    <t>MS</t>
  </si>
  <si>
    <t>NY</t>
  </si>
  <si>
    <t>SC</t>
  </si>
  <si>
    <t>WV</t>
  </si>
  <si>
    <r>
      <t xml:space="preserve">Local/regional taxes </t>
    </r>
    <r>
      <rPr>
        <i/>
        <sz val="10.5"/>
        <color indexed="8"/>
        <rFont val="Calibri"/>
        <family val="2"/>
      </rPr>
      <t>(line 25a times lines 25b)</t>
    </r>
  </si>
  <si>
    <r>
      <rPr>
        <u/>
        <sz val="12"/>
        <color indexed="8"/>
        <rFont val="Calibri"/>
        <family val="2"/>
      </rPr>
      <t>An addition to the rate of tax</t>
    </r>
    <r>
      <rPr>
        <sz val="12"/>
        <color theme="1"/>
        <rFont val="Calibri"/>
        <family val="2"/>
      </rPr>
      <t xml:space="preserve"> is the means by which taxes, fees and assessments imposed by counties/cities/towns/districts (collectively called “local/regional taxes”) are included in the retaliation calculation.  Insurers whose domicile or port‐of‐entry is one of the states shown in the table on the following page must determine the total of the insurer’s Arizona premiums and annuity considerations that the insurer’s domicile would tax and must multiply that total times the appropriate percentage.  Insurers authorized in Arizona to transact life insurance or annuities must use the percentage in the “Life” column.  Insurers not authorized in Arizona to transact life insurance or annuities must use the percentage in the “Other” column.</t>
    </r>
  </si>
  <si>
    <t>Domicile Total (sum lines 25 through 33)</t>
  </si>
  <si>
    <r>
      <t xml:space="preserve">Post to line 2 </t>
    </r>
    <r>
      <rPr>
        <b/>
        <sz val="10.5"/>
        <color indexed="8"/>
        <rFont val="Arial"/>
        <family val="2"/>
      </rPr>
      <t>►</t>
    </r>
  </si>
  <si>
    <r>
      <t xml:space="preserve">Post to line 3 </t>
    </r>
    <r>
      <rPr>
        <b/>
        <sz val="10.5"/>
        <color indexed="8"/>
        <rFont val="Arial"/>
        <family val="2"/>
      </rPr>
      <t>►</t>
    </r>
  </si>
  <si>
    <r>
      <t xml:space="preserve">Post to line 5 </t>
    </r>
    <r>
      <rPr>
        <b/>
        <sz val="10.5"/>
        <color indexed="8"/>
        <rFont val="Arial"/>
        <family val="2"/>
      </rPr>
      <t>►</t>
    </r>
  </si>
  <si>
    <r>
      <t xml:space="preserve">Post to line 1 </t>
    </r>
    <r>
      <rPr>
        <b/>
        <sz val="10.5"/>
        <color indexed="8"/>
        <rFont val="Arial"/>
        <family val="2"/>
      </rPr>
      <t>►</t>
    </r>
  </si>
  <si>
    <t>Domicile tax/fee/assessment - describe, show and attach a tax report or invoice that shows the tax/fee/assessment calculation on your business in Arizona.</t>
  </si>
  <si>
    <r>
      <t xml:space="preserve">Total Arizona fees </t>
    </r>
    <r>
      <rPr>
        <i/>
        <sz val="10.5"/>
        <color indexed="8"/>
        <rFont val="Calibri"/>
        <family val="2"/>
      </rPr>
      <t>(from line 24)</t>
    </r>
  </si>
  <si>
    <r>
      <rPr>
        <sz val="8"/>
        <color indexed="8"/>
        <rFont val="Calibri"/>
        <family val="2"/>
      </rPr>
      <t>Delete the "X" if amended</t>
    </r>
    <r>
      <rPr>
        <sz val="12"/>
        <color theme="1"/>
        <rFont val="Calibri"/>
        <family val="2"/>
      </rPr>
      <t xml:space="preserve"> </t>
    </r>
    <r>
      <rPr>
        <sz val="12"/>
        <color indexed="8"/>
        <rFont val="Arial"/>
        <family val="2"/>
      </rPr>
      <t>►</t>
    </r>
  </si>
  <si>
    <t>Yes</t>
  </si>
  <si>
    <t>No</t>
  </si>
  <si>
    <t>AK</t>
  </si>
  <si>
    <t>AZ</t>
  </si>
  <si>
    <t>AR</t>
  </si>
  <si>
    <t>CA</t>
  </si>
  <si>
    <t>CO</t>
  </si>
  <si>
    <t>CT</t>
  </si>
  <si>
    <t>DE</t>
  </si>
  <si>
    <t>HI</t>
  </si>
  <si>
    <t>ID</t>
  </si>
  <si>
    <t>IL</t>
  </si>
  <si>
    <t>IN</t>
  </si>
  <si>
    <t>IA</t>
  </si>
  <si>
    <t>KS</t>
  </si>
  <si>
    <t>ME</t>
  </si>
  <si>
    <t>MD</t>
  </si>
  <si>
    <t>MA</t>
  </si>
  <si>
    <t>MI</t>
  </si>
  <si>
    <t>MO</t>
  </si>
  <si>
    <t>MT</t>
  </si>
  <si>
    <t>NE</t>
  </si>
  <si>
    <t>NV</t>
  </si>
  <si>
    <t>NH</t>
  </si>
  <si>
    <t>NJ</t>
  </si>
  <si>
    <t>NM</t>
  </si>
  <si>
    <t>NC</t>
  </si>
  <si>
    <t>ND</t>
  </si>
  <si>
    <t>OH</t>
  </si>
  <si>
    <t>OK</t>
  </si>
  <si>
    <t>OR</t>
  </si>
  <si>
    <t>PA</t>
  </si>
  <si>
    <t>RI</t>
  </si>
  <si>
    <t>SD</t>
  </si>
  <si>
    <t>TN</t>
  </si>
  <si>
    <t>TX</t>
  </si>
  <si>
    <t>UT</t>
  </si>
  <si>
    <t>VT</t>
  </si>
  <si>
    <t>VA</t>
  </si>
  <si>
    <t>WA</t>
  </si>
  <si>
    <t>WI</t>
  </si>
  <si>
    <t>WY</t>
  </si>
  <si>
    <t>DC</t>
  </si>
  <si>
    <t>ValidStateCodes</t>
  </si>
  <si>
    <t>CODE</t>
  </si>
  <si>
    <t>DESCRIPTION</t>
  </si>
  <si>
    <t>AC</t>
  </si>
  <si>
    <t>AS</t>
  </si>
  <si>
    <t>AT</t>
  </si>
  <si>
    <t>CC</t>
  </si>
  <si>
    <t>CE</t>
  </si>
  <si>
    <t>CI</t>
  </si>
  <si>
    <t>CP</t>
  </si>
  <si>
    <t>DI</t>
  </si>
  <si>
    <t>FB</t>
  </si>
  <si>
    <t>GC</t>
  </si>
  <si>
    <t>HC</t>
  </si>
  <si>
    <t>LC</t>
  </si>
  <si>
    <t>LD</t>
  </si>
  <si>
    <t>LI</t>
  </si>
  <si>
    <t>LP</t>
  </si>
  <si>
    <t>LR</t>
  </si>
  <si>
    <t>LW</t>
  </si>
  <si>
    <t>LIFE &amp; DISABILITY REINSURER/WRITE DIRECT</t>
  </si>
  <si>
    <t>MG</t>
  </si>
  <si>
    <t>ML</t>
  </si>
  <si>
    <t>MP</t>
  </si>
  <si>
    <t>MR</t>
  </si>
  <si>
    <t>PC</t>
  </si>
  <si>
    <t>PD</t>
  </si>
  <si>
    <t>PG</t>
  </si>
  <si>
    <t>PI</t>
  </si>
  <si>
    <t>PL</t>
  </si>
  <si>
    <t>RG</t>
  </si>
  <si>
    <t>SV</t>
  </si>
  <si>
    <t>TI</t>
  </si>
  <si>
    <t>UR</t>
  </si>
  <si>
    <t>UNAFFILIATED CREDIT LIFE &amp; DIS REINSURER</t>
  </si>
  <si>
    <t>XR</t>
  </si>
  <si>
    <t xml:space="preserve">X-REFERENCE FILE ONLY                   </t>
  </si>
  <si>
    <t>AGENCY CAPTIVE</t>
  </si>
  <si>
    <t>ACCREDITED REINSURER</t>
  </si>
  <si>
    <t>REINSURER SURPLUS/ARS 20-261.01(A)3 &amp; 6</t>
  </si>
  <si>
    <t>REINSURER TRUST/ARS 20-261.01(A)4</t>
  </si>
  <si>
    <t>ASSOCIATION CAPTIVE INSURER</t>
  </si>
  <si>
    <t>PROTECTED CELL CAPTIVE</t>
  </si>
  <si>
    <t>CERTIFICATE OF EXEMPTION ARS 20-401.05</t>
  </si>
  <si>
    <t>CASUALTY INSURER</t>
  </si>
  <si>
    <t>PURE CAPTIVE INSURER</t>
  </si>
  <si>
    <t>DISABILITY INSURER</t>
  </si>
  <si>
    <t>FRATERNAL BENEFIT SOCIETY</t>
  </si>
  <si>
    <t>GROUP CAPTIVE</t>
  </si>
  <si>
    <t>HEALTH CARE SERVICES ORGANIZATION</t>
  </si>
  <si>
    <t>LIFE &amp; DISABILITY INSURER</t>
  </si>
  <si>
    <t>LIFE INSURER</t>
  </si>
  <si>
    <t>LIFE CARE PROVIDER (PROVISIONAL PERMIT)</t>
  </si>
  <si>
    <t>LIFE &amp; DISABILITY REINSURER</t>
  </si>
  <si>
    <t>MORTGAGE GUARANTY INSURER</t>
  </si>
  <si>
    <t>MULTIPLE LINES INSURER</t>
  </si>
  <si>
    <t>RISK POOL</t>
  </si>
  <si>
    <t>MECHANICAL REIMBURSEMENT REINSURER</t>
  </si>
  <si>
    <t>PROPERTY &amp; CASUALTY INSURER</t>
  </si>
  <si>
    <t>PREPAID DENTAL PLAN ORGANIZATION</t>
  </si>
  <si>
    <t>PURCHASING GROUP</t>
  </si>
  <si>
    <t>PROPERTY INSURER</t>
  </si>
  <si>
    <t>PREPAID LEGAL INSURER</t>
  </si>
  <si>
    <t>RISK RETENTION GROUP</t>
  </si>
  <si>
    <t>SERVICE CORPORATION</t>
  </si>
  <si>
    <t>SERVICE COMPANY</t>
  </si>
  <si>
    <t>TITLE INSURER</t>
  </si>
  <si>
    <t xml:space="preserve">ASSOCIATION                             </t>
  </si>
  <si>
    <t>EB</t>
  </si>
  <si>
    <t>EMPLOYEE BENEFIT TRUST/VOLUNTARY EB ASSN</t>
  </si>
  <si>
    <t>GV</t>
  </si>
  <si>
    <t xml:space="preserve">GOVERNMENTAL                            </t>
  </si>
  <si>
    <t xml:space="preserve">INDIVIDUAL                              </t>
  </si>
  <si>
    <t xml:space="preserve">LIMITED LIABILITY COMPANY               </t>
  </si>
  <si>
    <t>LL</t>
  </si>
  <si>
    <t xml:space="preserve">LLOYDS ASSOCIATION                      </t>
  </si>
  <si>
    <t>MU</t>
  </si>
  <si>
    <t xml:space="preserve">MUTUAL INCORPORATION                    </t>
  </si>
  <si>
    <t>NP</t>
  </si>
  <si>
    <t xml:space="preserve">NON-PROFIT CORPORATION                  </t>
  </si>
  <si>
    <t>OT</t>
  </si>
  <si>
    <t xml:space="preserve">OTHER                                   </t>
  </si>
  <si>
    <t>PT</t>
  </si>
  <si>
    <t xml:space="preserve">PARTNERSHIP                             </t>
  </si>
  <si>
    <t>RE</t>
  </si>
  <si>
    <t xml:space="preserve">RECIPROCAL (INSURANCE EXCHANGE)         </t>
  </si>
  <si>
    <t>ST</t>
  </si>
  <si>
    <t xml:space="preserve">STOCK CORPORATION                       </t>
  </si>
  <si>
    <t>X</t>
  </si>
  <si>
    <t>Insurance Tax Section</t>
  </si>
  <si>
    <t>Beginning with Tax Year 2015, insurers domiciled in Hawaii, Massachusetts, Minnesota, New York, and Rhode Island are not subject to retaliation in Arizona because they will not impose retaliation on Arizona-domiciled insurers - see ARS § 20-230.  Do not submit this form</t>
  </si>
  <si>
    <t>New York*</t>
  </si>
  <si>
    <t>*New York - Calculation includes MTA surcharge and municipal fire taxes.</t>
  </si>
  <si>
    <r>
      <rPr>
        <b/>
        <sz val="10.5"/>
        <color indexed="8"/>
        <rFont val="Calibri"/>
        <family val="2"/>
      </rPr>
      <t xml:space="preserve">Domicile Total </t>
    </r>
    <r>
      <rPr>
        <i/>
        <sz val="10.5"/>
        <color indexed="8"/>
        <rFont val="Calibri"/>
        <family val="2"/>
      </rPr>
      <t>(from line 36)</t>
    </r>
  </si>
  <si>
    <t>◄</t>
  </si>
  <si>
    <t>2015-SC updated from 2.077348% to 0.758518% on 10/21/2016.  One insurer had reported incorrect informaiton for South Carolina for 2015.</t>
  </si>
  <si>
    <t>THIS LINE LEFT BLANK INTENTIONALLY</t>
  </si>
  <si>
    <r>
      <t xml:space="preserve">Gross premium tax </t>
    </r>
    <r>
      <rPr>
        <i/>
        <sz val="10.5"/>
        <color indexed="30"/>
        <rFont val="Calibri"/>
        <family val="2"/>
      </rPr>
      <t>(from Form E-TAX, Part C, line 1)</t>
    </r>
  </si>
  <si>
    <r>
      <t>Arizona workers' compensation premium tax (</t>
    </r>
    <r>
      <rPr>
        <i/>
        <sz val="10.5"/>
        <color indexed="30"/>
        <rFont val="Calibri"/>
        <family val="2"/>
      </rPr>
      <t>the sum of lines 4, 7, 10 and 13 from the insurer's Industrial Commission of Arizona "Report of Annual Workers' Compensation Premium Tax" Form 200; include a copy of the Form 200 with your filing)</t>
    </r>
  </si>
  <si>
    <t>Retaliation only applies to foreign and alien insurers.  DO NOT SUBMIT THIS FORM.</t>
  </si>
  <si>
    <t>version</t>
  </si>
  <si>
    <t>Current Year</t>
  </si>
  <si>
    <t>Tax Year</t>
  </si>
  <si>
    <t>If the domicile requires insurers to pay agent appointment, appointment renewal or agent license fees, you must submit the E-TAX-AGENTS worksheet as an OPTins attachment, and enter the 'E-TAX-AGENTS'  worksheet total here.</t>
  </si>
  <si>
    <t>Arizona Department of Insurance and</t>
  </si>
  <si>
    <t>Financial Institutions</t>
  </si>
  <si>
    <r>
      <rPr>
        <b/>
        <u/>
        <sz val="12"/>
        <color theme="10"/>
        <rFont val="Calibri"/>
        <family val="2"/>
      </rPr>
      <t>Website:</t>
    </r>
    <r>
      <rPr>
        <u/>
        <sz val="12"/>
        <color theme="10"/>
        <rFont val="Calibri"/>
        <family val="2"/>
      </rPr>
      <t xml:space="preserve"> http://www.difi.az.gov</t>
    </r>
  </si>
  <si>
    <r>
      <rPr>
        <b/>
        <u/>
        <sz val="12"/>
        <color theme="10"/>
        <rFont val="Calibri"/>
        <family val="2"/>
      </rPr>
      <t>Email:</t>
    </r>
    <r>
      <rPr>
        <u/>
        <sz val="12"/>
        <color theme="10"/>
        <rFont val="Calibri"/>
        <family val="2"/>
      </rPr>
      <t xml:space="preserve"> taxunit@difi.az.gov</t>
    </r>
  </si>
  <si>
    <r>
      <rPr>
        <b/>
        <i/>
        <sz val="11"/>
        <color indexed="10"/>
        <rFont val="Calibri"/>
        <family val="2"/>
      </rPr>
      <t xml:space="preserve">IMPORTANT!  </t>
    </r>
    <r>
      <rPr>
        <sz val="11"/>
        <color theme="1"/>
        <rFont val="Calibri"/>
        <family val="2"/>
      </rPr>
      <t>Review information in the Arizona Retaliation Guide, available from the Arizona Department of Insurance Web site, for information that applies to the insurer's domicile.  You must include all taxes, fees, assessments and other obligations shown for the insurer's domicile that apply to the insurer's business type and activities in Arizona.  Underreporting retaliation may result in the imposition of penalties and/or interest.</t>
    </r>
  </si>
  <si>
    <r>
      <rPr>
        <b/>
        <sz val="12"/>
        <color theme="8"/>
        <rFont val="Calibri"/>
        <family val="2"/>
        <scheme val="minor"/>
      </rPr>
      <t>Phone:</t>
    </r>
    <r>
      <rPr>
        <sz val="12"/>
        <color theme="8"/>
        <rFont val="Calibri"/>
        <family val="2"/>
        <scheme val="minor"/>
      </rPr>
      <t xml:space="preserve"> (602) 364-2713</t>
    </r>
  </si>
  <si>
    <r>
      <rPr>
        <b/>
        <sz val="11"/>
        <color indexed="10"/>
        <rFont val="Arial"/>
        <family val="2"/>
      </rPr>
      <t xml:space="preserve">You </t>
    </r>
    <r>
      <rPr>
        <b/>
        <u/>
        <sz val="11"/>
        <color rgb="FFFF0000"/>
        <rFont val="Arial"/>
        <family val="2"/>
      </rPr>
      <t>must</t>
    </r>
    <r>
      <rPr>
        <b/>
        <sz val="11"/>
        <color indexed="10"/>
        <rFont val="Arial"/>
        <family val="2"/>
      </rPr>
      <t xml:space="preserve"> file this and other tax forms using the NAIC OPTins system:                                                               </t>
    </r>
    <r>
      <rPr>
        <b/>
        <sz val="11"/>
        <color theme="4"/>
        <rFont val="Arial"/>
        <family val="2"/>
      </rPr>
      <t>http://www.optins.org/  Email: optinshelp@naic.org  Phone: (816) 783-8500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</si>
</sst>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000%"/>
    <numFmt numFmtId="165" formatCode="0.00000%"/>
  </numFmts>
  <fonts count="50" x14ac:knownFonts="1">
    <font>
      <sz val="12"/>
      <color theme="1"/>
      <name val="Calibri"/>
      <family val="2"/>
    </font>
    <font>
      <i/>
      <sz val="12"/>
      <color indexed="8"/>
      <name val="Calibri"/>
      <family val="2"/>
    </font>
    <font>
      <sz val="10.5"/>
      <color indexed="8"/>
      <name val="Calibri"/>
      <family val="2"/>
    </font>
    <font>
      <i/>
      <sz val="10.5"/>
      <color indexed="8"/>
      <name val="Calibri"/>
      <family val="2"/>
    </font>
    <font>
      <b/>
      <sz val="10.5"/>
      <color indexed="8"/>
      <name val="Calibri"/>
      <family val="2"/>
    </font>
    <font>
      <b/>
      <sz val="10.5"/>
      <color indexed="8"/>
      <name val="Arial"/>
      <family val="2"/>
    </font>
    <font>
      <sz val="12"/>
      <color indexed="8"/>
      <name val="Arial"/>
      <family val="2"/>
    </font>
    <font>
      <u/>
      <sz val="12"/>
      <color indexed="8"/>
      <name val="Calibri"/>
      <family val="2"/>
    </font>
    <font>
      <sz val="8"/>
      <color indexed="8"/>
      <name val="Calibri"/>
      <family val="2"/>
    </font>
    <font>
      <sz val="10"/>
      <color indexed="8"/>
      <name val="Arial"/>
      <family val="2"/>
    </font>
    <font>
      <sz val="16"/>
      <color indexed="8"/>
      <name val="Calibri"/>
      <family val="2"/>
    </font>
    <font>
      <sz val="11"/>
      <color indexed="8"/>
      <name val="Calibri"/>
      <family val="2"/>
    </font>
    <font>
      <i/>
      <sz val="10.5"/>
      <color indexed="30"/>
      <name val="Calibri"/>
      <family val="2"/>
    </font>
    <font>
      <b/>
      <sz val="11"/>
      <color indexed="10"/>
      <name val="Arial"/>
      <family val="2"/>
    </font>
    <font>
      <sz val="12"/>
      <color theme="1"/>
      <name val="Calibri"/>
      <family val="2"/>
    </font>
    <font>
      <u/>
      <sz val="12"/>
      <color theme="10"/>
      <name val="Calibri"/>
      <family val="2"/>
    </font>
    <font>
      <sz val="12"/>
      <color theme="0"/>
      <name val="Calibri"/>
      <family val="2"/>
    </font>
    <font>
      <b/>
      <sz val="12"/>
      <color theme="1"/>
      <name val="Calibri"/>
      <family val="2"/>
    </font>
    <font>
      <b/>
      <sz val="14"/>
      <color theme="1"/>
      <name val="Calibri"/>
      <family val="2"/>
    </font>
    <font>
      <i/>
      <sz val="10"/>
      <color theme="1"/>
      <name val="Calibri"/>
      <family val="2"/>
    </font>
    <font>
      <b/>
      <sz val="20"/>
      <color theme="1"/>
      <name val="Calibri"/>
      <family val="2"/>
    </font>
    <font>
      <sz val="12"/>
      <color theme="1"/>
      <name val="Arial"/>
      <family val="2"/>
    </font>
    <font>
      <b/>
      <sz val="10"/>
      <color theme="1"/>
      <name val="Calibri"/>
      <family val="2"/>
    </font>
    <font>
      <b/>
      <sz val="10"/>
      <color theme="0" tint="-0.499984740745262"/>
      <name val="Calibri"/>
      <family val="2"/>
    </font>
    <font>
      <b/>
      <sz val="12"/>
      <color theme="2" tint="-0.499984740745262"/>
      <name val="Calibri"/>
      <family val="2"/>
    </font>
    <font>
      <sz val="14"/>
      <color theme="1"/>
      <name val="Calibri"/>
      <family val="2"/>
    </font>
    <font>
      <b/>
      <sz val="10.5"/>
      <color theme="1"/>
      <name val="Calibri"/>
      <family val="2"/>
    </font>
    <font>
      <b/>
      <sz val="12"/>
      <color theme="0" tint="-0.499984740745262"/>
      <name val="Calibri"/>
      <family val="2"/>
    </font>
    <font>
      <sz val="10.5"/>
      <color theme="1"/>
      <name val="Calibri"/>
      <family val="2"/>
    </font>
    <font>
      <sz val="12"/>
      <color theme="0"/>
      <name val="Arial"/>
      <family val="2"/>
    </font>
    <font>
      <b/>
      <sz val="12"/>
      <color rgb="FF0070C0"/>
      <name val="Calibri"/>
      <family val="2"/>
    </font>
    <font>
      <b/>
      <sz val="12"/>
      <color theme="1" tint="0.499984740745262"/>
      <name val="Calibri"/>
      <family val="2"/>
    </font>
    <font>
      <sz val="24"/>
      <color rgb="FFFF0000"/>
      <name val="Arial Black"/>
      <family val="2"/>
    </font>
    <font>
      <b/>
      <sz val="12"/>
      <color rgb="FFFF0000"/>
      <name val="Calibri"/>
      <family val="2"/>
    </font>
    <font>
      <i/>
      <sz val="12"/>
      <color theme="1"/>
      <name val="Calibri"/>
      <family val="2"/>
    </font>
    <font>
      <b/>
      <sz val="20"/>
      <color rgb="FF0070C0"/>
      <name val="Calibri"/>
      <family val="2"/>
    </font>
    <font>
      <sz val="12"/>
      <color rgb="FF0070C0"/>
      <name val="Calibri"/>
      <family val="2"/>
    </font>
    <font>
      <b/>
      <sz val="11"/>
      <color rgb="FFFF0000"/>
      <name val="Arial"/>
      <family val="2"/>
    </font>
    <font>
      <b/>
      <i/>
      <sz val="12"/>
      <color rgb="FF0070C0"/>
      <name val="Calibri"/>
      <family val="2"/>
    </font>
    <font>
      <sz val="10.5"/>
      <color rgb="FF0070C0"/>
      <name val="Calibri"/>
      <family val="2"/>
    </font>
    <font>
      <sz val="9"/>
      <color rgb="FF0070C0"/>
      <name val="Calibri"/>
      <family val="2"/>
    </font>
    <font>
      <b/>
      <sz val="11"/>
      <name val="Arial"/>
      <family val="2"/>
    </font>
    <font>
      <b/>
      <u/>
      <sz val="12"/>
      <color theme="10"/>
      <name val="Calibri"/>
      <family val="2"/>
    </font>
    <font>
      <sz val="12"/>
      <color theme="8"/>
      <name val="Calibri"/>
      <family val="2"/>
      <scheme val="minor"/>
    </font>
    <font>
      <b/>
      <sz val="12"/>
      <color theme="8"/>
      <name val="Calibri"/>
      <family val="2"/>
      <scheme val="minor"/>
    </font>
    <font>
      <sz val="11"/>
      <color theme="1"/>
      <name val="Calibri"/>
      <family val="2"/>
    </font>
    <font>
      <b/>
      <i/>
      <sz val="11"/>
      <color indexed="10"/>
      <name val="Calibri"/>
      <family val="2"/>
    </font>
    <font>
      <b/>
      <u/>
      <sz val="11"/>
      <color rgb="FFFF0000"/>
      <name val="Arial"/>
      <family val="2"/>
    </font>
    <font>
      <b/>
      <sz val="11"/>
      <color theme="4"/>
      <name val="Arial"/>
      <family val="2"/>
    </font>
    <font>
      <sz val="10"/>
      <color theme="1"/>
      <name val="Arial"/>
      <family val="2"/>
    </font>
  </fonts>
  <fills count="8">
    <fill>
      <patternFill patternType="none"/>
    </fill>
    <fill>
      <patternFill patternType="gray125"/>
    </fill>
    <fill>
      <patternFill patternType="solid">
        <fgColor indexed="22"/>
        <bgColor indexed="0"/>
      </patternFill>
    </fill>
    <fill>
      <patternFill patternType="solid">
        <fgColor theme="6"/>
      </patternFill>
    </fill>
    <fill>
      <patternFill patternType="solid">
        <fgColor theme="0" tint="-0.14999847407452621"/>
        <bgColor indexed="64"/>
      </patternFill>
    </fill>
    <fill>
      <patternFill patternType="solid">
        <fgColor theme="0"/>
        <bgColor indexed="64"/>
      </patternFill>
    </fill>
    <fill>
      <patternFill patternType="solid">
        <fgColor theme="2"/>
        <bgColor indexed="64"/>
      </patternFill>
    </fill>
    <fill>
      <patternFill patternType="solid">
        <fgColor rgb="FFFFFFFF"/>
        <bgColor indexed="64"/>
      </patternFill>
    </fill>
  </fills>
  <borders count="36">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thick">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top style="hair">
        <color indexed="64"/>
      </top>
      <bottom/>
      <diagonal/>
    </border>
    <border>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style="thick">
        <color indexed="64"/>
      </top>
      <bottom style="thick">
        <color indexed="64"/>
      </bottom>
      <diagonal/>
    </border>
    <border>
      <left/>
      <right/>
      <top/>
      <bottom style="medium">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0" fontId="16" fillId="3" borderId="0" applyNumberFormat="0" applyBorder="0" applyAlignment="0" applyProtection="0"/>
    <xf numFmtId="43" fontId="14" fillId="0" borderId="0" applyFont="0" applyFill="0" applyBorder="0" applyAlignment="0" applyProtection="0"/>
    <xf numFmtId="0" fontId="15" fillId="0" borderId="0" applyNumberFormat="0" applyFill="0" applyBorder="0" applyAlignment="0" applyProtection="0"/>
    <xf numFmtId="0" fontId="9" fillId="0" borderId="0"/>
    <xf numFmtId="9" fontId="14" fillId="0" borderId="0" applyFont="0" applyFill="0" applyBorder="0" applyAlignment="0" applyProtection="0"/>
  </cellStyleXfs>
  <cellXfs count="202">
    <xf numFmtId="0" fontId="0" fillId="0" borderId="0" xfId="0"/>
    <xf numFmtId="0" fontId="0" fillId="0" borderId="0" xfId="0" applyProtection="1"/>
    <xf numFmtId="0" fontId="17" fillId="0" borderId="0" xfId="0" applyFont="1" applyProtection="1"/>
    <xf numFmtId="0" fontId="18" fillId="0" borderId="0" xfId="0" applyFont="1" applyAlignment="1" applyProtection="1">
      <alignment horizontal="right"/>
    </xf>
    <xf numFmtId="0" fontId="17" fillId="0" borderId="0" xfId="0" applyFont="1" applyAlignment="1" applyProtection="1">
      <alignment horizontal="right"/>
    </xf>
    <xf numFmtId="0" fontId="19" fillId="0" borderId="0" xfId="0" applyFont="1" applyAlignment="1" applyProtection="1">
      <alignment horizontal="right"/>
    </xf>
    <xf numFmtId="0" fontId="0" fillId="0" borderId="2" xfId="0" applyBorder="1" applyAlignment="1" applyProtection="1">
      <alignment horizontal="center"/>
    </xf>
    <xf numFmtId="0" fontId="17" fillId="0" borderId="2" xfId="0" applyFont="1" applyBorder="1" applyAlignment="1" applyProtection="1"/>
    <xf numFmtId="0" fontId="0" fillId="0" borderId="2" xfId="0" applyBorder="1" applyAlignment="1" applyProtection="1"/>
    <xf numFmtId="0" fontId="20" fillId="0" borderId="0" xfId="0" applyFont="1" applyBorder="1" applyAlignment="1" applyProtection="1">
      <alignment horizontal="center" vertical="top"/>
    </xf>
    <xf numFmtId="0" fontId="20" fillId="0" borderId="0" xfId="0" applyFont="1" applyBorder="1" applyAlignment="1" applyProtection="1">
      <alignment vertical="top"/>
    </xf>
    <xf numFmtId="0" fontId="17" fillId="0" borderId="0" xfId="0" applyFont="1" applyBorder="1" applyAlignment="1" applyProtection="1">
      <alignment vertical="top" wrapText="1"/>
    </xf>
    <xf numFmtId="0" fontId="0" fillId="0" borderId="0" xfId="0" applyBorder="1" applyAlignment="1" applyProtection="1">
      <alignment vertical="top"/>
    </xf>
    <xf numFmtId="0" fontId="0" fillId="0" borderId="0" xfId="0" applyBorder="1" applyProtection="1"/>
    <xf numFmtId="0" fontId="21" fillId="0" borderId="0" xfId="0" applyFont="1" applyAlignment="1" applyProtection="1">
      <alignment vertical="top"/>
    </xf>
    <xf numFmtId="0" fontId="17" fillId="0" borderId="2" xfId="0" applyFont="1" applyBorder="1" applyProtection="1"/>
    <xf numFmtId="0" fontId="17" fillId="0" borderId="2" xfId="0" applyFont="1" applyBorder="1" applyAlignment="1" applyProtection="1">
      <alignment horizontal="centerContinuous"/>
    </xf>
    <xf numFmtId="0" fontId="0" fillId="0" borderId="0" xfId="0" applyAlignment="1" applyProtection="1">
      <alignment horizontal="center"/>
    </xf>
    <xf numFmtId="0" fontId="0" fillId="0" borderId="3" xfId="0" quotePrefix="1" applyBorder="1" applyAlignment="1" applyProtection="1">
      <alignment vertical="top"/>
    </xf>
    <xf numFmtId="0" fontId="0" fillId="0" borderId="4" xfId="0" quotePrefix="1" applyBorder="1" applyProtection="1"/>
    <xf numFmtId="0" fontId="0" fillId="0" borderId="5" xfId="0" quotePrefix="1" applyBorder="1" applyAlignment="1" applyProtection="1">
      <alignment vertical="top"/>
    </xf>
    <xf numFmtId="0" fontId="22" fillId="0" borderId="4" xfId="0" quotePrefix="1" applyFont="1" applyBorder="1" applyAlignment="1" applyProtection="1">
      <alignment horizontal="center"/>
    </xf>
    <xf numFmtId="0" fontId="0" fillId="0" borderId="5" xfId="0" applyBorder="1" applyAlignment="1" applyProtection="1">
      <alignment vertical="top"/>
    </xf>
    <xf numFmtId="0" fontId="0" fillId="0" borderId="6" xfId="0" quotePrefix="1" applyBorder="1" applyProtection="1"/>
    <xf numFmtId="0" fontId="22" fillId="0" borderId="7" xfId="0" quotePrefix="1" applyFont="1" applyBorder="1" applyAlignment="1" applyProtection="1">
      <alignment horizontal="center"/>
    </xf>
    <xf numFmtId="0" fontId="0" fillId="0" borderId="0" xfId="0" applyAlignment="1" applyProtection="1">
      <alignment vertical="top"/>
    </xf>
    <xf numFmtId="39" fontId="17" fillId="0" borderId="0" xfId="2" applyNumberFormat="1" applyFont="1" applyProtection="1"/>
    <xf numFmtId="0" fontId="0" fillId="4" borderId="0" xfId="0" applyFill="1" applyProtection="1"/>
    <xf numFmtId="0" fontId="22" fillId="4" borderId="0" xfId="0" applyFont="1" applyFill="1" applyAlignment="1" applyProtection="1">
      <alignment horizontal="right"/>
    </xf>
    <xf numFmtId="0" fontId="23" fillId="0" borderId="4" xfId="0" quotePrefix="1" applyFont="1" applyBorder="1" applyAlignment="1" applyProtection="1">
      <alignment horizontal="center" wrapText="1"/>
    </xf>
    <xf numFmtId="39" fontId="18" fillId="0" borderId="0" xfId="2" applyNumberFormat="1" applyFont="1" applyProtection="1"/>
    <xf numFmtId="0" fontId="24" fillId="0" borderId="0" xfId="0" applyFont="1" applyAlignment="1" applyProtection="1">
      <alignment horizontal="right"/>
    </xf>
    <xf numFmtId="0" fontId="0" fillId="0" borderId="2" xfId="0" applyBorder="1" applyProtection="1"/>
    <xf numFmtId="39" fontId="25" fillId="0" borderId="0" xfId="2" applyNumberFormat="1" applyFont="1" applyProtection="1"/>
    <xf numFmtId="0" fontId="0" fillId="0" borderId="5" xfId="0" quotePrefix="1" applyBorder="1" applyAlignment="1" applyProtection="1">
      <alignment horizontal="center" vertical="top"/>
    </xf>
    <xf numFmtId="39" fontId="17" fillId="0" borderId="8" xfId="2" applyNumberFormat="1" applyFont="1" applyBorder="1" applyProtection="1"/>
    <xf numFmtId="0" fontId="0" fillId="0" borderId="8" xfId="0" quotePrefix="1" applyBorder="1" applyAlignment="1" applyProtection="1">
      <alignment horizontal="center"/>
    </xf>
    <xf numFmtId="0" fontId="0" fillId="0" borderId="4" xfId="0" quotePrefix="1" applyBorder="1" applyAlignment="1" applyProtection="1">
      <alignment horizontal="center"/>
    </xf>
    <xf numFmtId="0" fontId="0" fillId="0" borderId="9" xfId="0" applyBorder="1" applyProtection="1"/>
    <xf numFmtId="0" fontId="0" fillId="0" borderId="0" xfId="0" quotePrefix="1" applyBorder="1" applyAlignment="1" applyProtection="1">
      <alignment horizontal="center" vertical="top"/>
    </xf>
    <xf numFmtId="0" fontId="26" fillId="0" borderId="10" xfId="0" applyFont="1" applyBorder="1" applyAlignment="1" applyProtection="1">
      <alignment horizontal="right" vertical="top" wrapText="1"/>
    </xf>
    <xf numFmtId="0" fontId="17" fillId="0" borderId="0" xfId="0" applyFont="1" applyBorder="1" applyProtection="1"/>
    <xf numFmtId="0" fontId="17" fillId="0" borderId="0" xfId="0" applyFont="1" applyBorder="1" applyAlignment="1" applyProtection="1">
      <alignment horizontal="centerContinuous"/>
    </xf>
    <xf numFmtId="0" fontId="0" fillId="0" borderId="3" xfId="0" quotePrefix="1" applyBorder="1" applyAlignment="1" applyProtection="1">
      <alignment horizontal="center" vertical="top"/>
    </xf>
    <xf numFmtId="0" fontId="21" fillId="0" borderId="0" xfId="0" applyFont="1" applyAlignment="1" applyProtection="1">
      <alignment horizontal="center" vertical="top"/>
    </xf>
    <xf numFmtId="0" fontId="0" fillId="0" borderId="0" xfId="0" applyFont="1" applyAlignment="1" applyProtection="1">
      <alignment horizontal="left" vertical="top" wrapText="1"/>
    </xf>
    <xf numFmtId="0" fontId="0" fillId="0" borderId="0" xfId="0" applyFont="1" applyAlignment="1">
      <alignment horizontal="left" vertical="top" wrapText="1"/>
    </xf>
    <xf numFmtId="0" fontId="27" fillId="0" borderId="0" xfId="0" applyFont="1" applyAlignment="1" applyProtection="1">
      <alignment horizontal="right"/>
    </xf>
    <xf numFmtId="0" fontId="0" fillId="4" borderId="8" xfId="0" applyFill="1" applyBorder="1" applyProtection="1"/>
    <xf numFmtId="0" fontId="17" fillId="4" borderId="11" xfId="0" applyFont="1" applyFill="1" applyBorder="1" applyAlignment="1" applyProtection="1">
      <alignment horizontal="center" wrapText="1"/>
    </xf>
    <xf numFmtId="0" fontId="17" fillId="0" borderId="4" xfId="0" applyFont="1" applyBorder="1" applyProtection="1"/>
    <xf numFmtId="0" fontId="17" fillId="0" borderId="4" xfId="0" applyFont="1" applyFill="1" applyBorder="1" applyProtection="1"/>
    <xf numFmtId="164" fontId="0" fillId="0" borderId="0" xfId="0" applyNumberFormat="1" applyProtection="1"/>
    <xf numFmtId="0" fontId="0" fillId="0" borderId="0" xfId="0" applyAlignment="1" applyProtection="1">
      <alignment horizontal="left" vertical="top"/>
    </xf>
    <xf numFmtId="0" fontId="16" fillId="0" borderId="0" xfId="0" applyFont="1" applyProtection="1"/>
    <xf numFmtId="39" fontId="17" fillId="0" borderId="11" xfId="2" applyNumberFormat="1" applyFont="1" applyBorder="1" applyProtection="1">
      <protection locked="0"/>
    </xf>
    <xf numFmtId="0" fontId="28" fillId="5" borderId="5" xfId="0" applyFont="1" applyFill="1" applyBorder="1" applyAlignment="1" applyProtection="1">
      <alignment vertical="top"/>
    </xf>
    <xf numFmtId="0" fontId="0" fillId="0" borderId="0" xfId="0" applyAlignment="1">
      <alignment horizontal="right"/>
    </xf>
    <xf numFmtId="0" fontId="10" fillId="2" borderId="12" xfId="4" applyFont="1" applyFill="1" applyBorder="1" applyAlignment="1">
      <alignment horizontal="center"/>
    </xf>
    <xf numFmtId="0" fontId="10" fillId="0" borderId="1" xfId="4" applyFont="1" applyFill="1" applyBorder="1" applyAlignment="1">
      <alignment wrapText="1"/>
    </xf>
    <xf numFmtId="0" fontId="11" fillId="2" borderId="12" xfId="4" applyFont="1" applyFill="1" applyBorder="1" applyAlignment="1">
      <alignment horizontal="center"/>
    </xf>
    <xf numFmtId="0" fontId="11" fillId="0" borderId="1" xfId="4" applyFont="1" applyFill="1" applyBorder="1" applyAlignment="1">
      <alignment wrapText="1"/>
    </xf>
    <xf numFmtId="0" fontId="29" fillId="0" borderId="0" xfId="0" applyFont="1" applyAlignment="1" applyProtection="1">
      <alignment horizontal="center" vertical="top"/>
      <protection locked="0" hidden="1"/>
    </xf>
    <xf numFmtId="0" fontId="19" fillId="0" borderId="13" xfId="0" applyFont="1" applyFill="1" applyBorder="1" applyProtection="1"/>
    <xf numFmtId="39" fontId="30" fillId="0" borderId="8" xfId="2" applyNumberFormat="1" applyFont="1" applyBorder="1" applyProtection="1">
      <protection locked="0"/>
    </xf>
    <xf numFmtId="39" fontId="30" fillId="0" borderId="4" xfId="2" applyNumberFormat="1" applyFont="1" applyBorder="1" applyProtection="1">
      <protection locked="0"/>
    </xf>
    <xf numFmtId="39" fontId="30" fillId="0" borderId="8" xfId="2" applyNumberFormat="1" applyFont="1" applyBorder="1" applyProtection="1"/>
    <xf numFmtId="39" fontId="30" fillId="0" borderId="11" xfId="2" applyNumberFormat="1" applyFont="1" applyBorder="1" applyProtection="1">
      <protection locked="0"/>
    </xf>
    <xf numFmtId="39" fontId="17" fillId="6" borderId="4" xfId="2" applyNumberFormat="1" applyFont="1" applyFill="1" applyBorder="1" applyProtection="1"/>
    <xf numFmtId="39" fontId="17" fillId="6" borderId="14" xfId="2" applyNumberFormat="1" applyFont="1" applyFill="1" applyBorder="1" applyProtection="1"/>
    <xf numFmtId="39" fontId="31" fillId="6" borderId="4" xfId="2" applyNumberFormat="1" applyFont="1" applyFill="1" applyBorder="1" applyProtection="1"/>
    <xf numFmtId="37" fontId="31" fillId="6" borderId="4" xfId="2" applyNumberFormat="1" applyFont="1" applyFill="1" applyBorder="1" applyProtection="1"/>
    <xf numFmtId="39" fontId="17" fillId="0" borderId="15" xfId="2" applyNumberFormat="1" applyFont="1" applyBorder="1" applyProtection="1">
      <protection locked="0"/>
    </xf>
    <xf numFmtId="0" fontId="32" fillId="0" borderId="0" xfId="0" applyFont="1" applyProtection="1"/>
    <xf numFmtId="0" fontId="33" fillId="0" borderId="0" xfId="0" applyFont="1" applyProtection="1"/>
    <xf numFmtId="0" fontId="34" fillId="0" borderId="0" xfId="0" applyFont="1" applyProtection="1"/>
    <xf numFmtId="0" fontId="30" fillId="6" borderId="16" xfId="0" applyFont="1" applyFill="1" applyBorder="1" applyAlignment="1" applyProtection="1">
      <alignment horizontal="centerContinuous"/>
    </xf>
    <xf numFmtId="0" fontId="30" fillId="6" borderId="13" xfId="0" applyFont="1" applyFill="1" applyBorder="1" applyAlignment="1" applyProtection="1">
      <alignment horizontal="centerContinuous"/>
    </xf>
    <xf numFmtId="0" fontId="35" fillId="0" borderId="17" xfId="0" applyFont="1" applyBorder="1" applyAlignment="1" applyProtection="1">
      <alignment horizontal="right" vertical="top"/>
    </xf>
    <xf numFmtId="39" fontId="16" fillId="3" borderId="8" xfId="1" applyNumberFormat="1" applyBorder="1" applyProtection="1"/>
    <xf numFmtId="0" fontId="36" fillId="0" borderId="5" xfId="0" quotePrefix="1" applyFont="1" applyBorder="1" applyAlignment="1" applyProtection="1">
      <alignment horizontal="center" vertical="top"/>
    </xf>
    <xf numFmtId="0" fontId="36" fillId="0" borderId="18" xfId="0" quotePrefix="1" applyFont="1" applyBorder="1" applyAlignment="1" applyProtection="1">
      <alignment horizontal="center"/>
    </xf>
    <xf numFmtId="0" fontId="36" fillId="0" borderId="8" xfId="0" quotePrefix="1" applyFont="1" applyBorder="1" applyAlignment="1" applyProtection="1">
      <alignment horizontal="center"/>
    </xf>
    <xf numFmtId="0" fontId="36" fillId="0" borderId="4" xfId="0" quotePrefix="1" applyFont="1" applyBorder="1" applyAlignment="1" applyProtection="1">
      <alignment horizontal="center"/>
    </xf>
    <xf numFmtId="0" fontId="36" fillId="0" borderId="3" xfId="0" quotePrefix="1" applyFont="1" applyBorder="1" applyAlignment="1" applyProtection="1">
      <alignment horizontal="center" vertical="top"/>
    </xf>
    <xf numFmtId="0" fontId="36" fillId="0" borderId="9" xfId="0" quotePrefix="1" applyFont="1" applyBorder="1" applyAlignment="1" applyProtection="1">
      <alignment horizontal="center" vertical="top"/>
    </xf>
    <xf numFmtId="0" fontId="36" fillId="0" borderId="11" xfId="0" quotePrefix="1" applyFont="1" applyBorder="1" applyAlignment="1" applyProtection="1">
      <alignment horizontal="center"/>
    </xf>
    <xf numFmtId="0" fontId="36" fillId="0" borderId="0" xfId="0" applyFont="1" applyBorder="1" applyProtection="1"/>
    <xf numFmtId="0" fontId="36" fillId="0" borderId="0" xfId="0" applyFont="1" applyAlignment="1" applyProtection="1">
      <alignment horizontal="left" vertical="top"/>
    </xf>
    <xf numFmtId="0" fontId="36" fillId="0" borderId="15" xfId="0" quotePrefix="1" applyFont="1" applyBorder="1" applyAlignment="1" applyProtection="1">
      <alignment horizontal="center"/>
    </xf>
    <xf numFmtId="0" fontId="21" fillId="0" borderId="0" xfId="0" applyFont="1"/>
    <xf numFmtId="43" fontId="21" fillId="0" borderId="0" xfId="2" applyFont="1"/>
    <xf numFmtId="49" fontId="30" fillId="0" borderId="11" xfId="0" applyNumberFormat="1" applyFont="1" applyBorder="1" applyAlignment="1" applyProtection="1">
      <alignment horizontal="center"/>
      <protection locked="0"/>
    </xf>
    <xf numFmtId="49" fontId="30" fillId="0" borderId="4" xfId="0" applyNumberFormat="1" applyFont="1" applyBorder="1" applyAlignment="1" applyProtection="1">
      <alignment horizontal="center"/>
    </xf>
    <xf numFmtId="49" fontId="35" fillId="0" borderId="11" xfId="0" applyNumberFormat="1" applyFont="1" applyBorder="1" applyAlignment="1" applyProtection="1">
      <alignment horizontal="center" vertical="top"/>
      <protection locked="0"/>
    </xf>
    <xf numFmtId="49" fontId="35" fillId="0" borderId="22" xfId="0" applyNumberFormat="1" applyFont="1" applyBorder="1" applyAlignment="1" applyProtection="1">
      <alignment horizontal="center" vertical="top"/>
      <protection locked="0"/>
    </xf>
    <xf numFmtId="49" fontId="38" fillId="0" borderId="23" xfId="0" applyNumberFormat="1" applyFont="1" applyBorder="1" applyAlignment="1" applyProtection="1">
      <alignment horizontal="center"/>
      <protection locked="0"/>
    </xf>
    <xf numFmtId="164" fontId="0" fillId="0" borderId="0" xfId="0" applyNumberFormat="1" applyFont="1" applyProtection="1"/>
    <xf numFmtId="0" fontId="0" fillId="0" borderId="16" xfId="0" applyBorder="1" applyProtection="1"/>
    <xf numFmtId="0" fontId="0" fillId="0" borderId="13" xfId="0" applyBorder="1" applyProtection="1"/>
    <xf numFmtId="0" fontId="0" fillId="0" borderId="32" xfId="0" applyBorder="1" applyProtection="1"/>
    <xf numFmtId="0" fontId="0" fillId="0" borderId="26" xfId="0" applyBorder="1" applyProtection="1"/>
    <xf numFmtId="0" fontId="0" fillId="0" borderId="20" xfId="0" applyBorder="1" applyProtection="1"/>
    <xf numFmtId="0" fontId="0" fillId="0" borderId="21" xfId="0" applyBorder="1" applyProtection="1"/>
    <xf numFmtId="0" fontId="0" fillId="0" borderId="0" xfId="0" applyAlignment="1" applyProtection="1">
      <alignment horizontal="right"/>
    </xf>
    <xf numFmtId="0" fontId="0" fillId="0" borderId="19" xfId="0" applyBorder="1" applyAlignment="1" applyProtection="1">
      <alignment horizontal="right"/>
    </xf>
    <xf numFmtId="0" fontId="17" fillId="0" borderId="31" xfId="0" applyFont="1" applyBorder="1" applyProtection="1"/>
    <xf numFmtId="0" fontId="36" fillId="0" borderId="29" xfId="0" quotePrefix="1" applyFont="1" applyBorder="1" applyAlignment="1" applyProtection="1">
      <alignment horizontal="center" vertical="top"/>
    </xf>
    <xf numFmtId="0" fontId="41" fillId="4" borderId="0" xfId="0" applyFont="1" applyFill="1" applyBorder="1"/>
    <xf numFmtId="0" fontId="21" fillId="4" borderId="0" xfId="0" applyFont="1" applyFill="1" applyBorder="1"/>
    <xf numFmtId="0" fontId="15" fillId="0" borderId="0" xfId="3" applyAlignment="1" applyProtection="1"/>
    <xf numFmtId="0" fontId="43" fillId="0" borderId="0" xfId="0" applyFont="1"/>
    <xf numFmtId="0" fontId="0" fillId="0" borderId="0" xfId="0" applyFill="1" applyProtection="1"/>
    <xf numFmtId="165" fontId="0" fillId="0" borderId="0" xfId="0" applyNumberFormat="1" applyFont="1" applyFill="1" applyBorder="1" applyProtection="1"/>
    <xf numFmtId="164" fontId="49" fillId="0" borderId="0" xfId="0" applyNumberFormat="1" applyFont="1"/>
    <xf numFmtId="164" fontId="49" fillId="0" borderId="0" xfId="0" applyNumberFormat="1" applyFont="1" applyBorder="1"/>
    <xf numFmtId="164" fontId="49" fillId="7" borderId="0" xfId="0" applyNumberFormat="1" applyFont="1" applyFill="1" applyBorder="1" applyAlignment="1">
      <alignment horizontal="right" wrapText="1"/>
    </xf>
    <xf numFmtId="164" fontId="49" fillId="0" borderId="0" xfId="0" applyNumberFormat="1" applyFont="1" applyProtection="1"/>
    <xf numFmtId="0" fontId="17" fillId="0" borderId="20" xfId="0" applyFont="1" applyBorder="1" applyAlignment="1" applyProtection="1"/>
    <xf numFmtId="0" fontId="0" fillId="0" borderId="21" xfId="0" applyBorder="1" applyAlignment="1" applyProtection="1"/>
    <xf numFmtId="0" fontId="17" fillId="4" borderId="27" xfId="0" applyFont="1" applyFill="1" applyBorder="1" applyAlignment="1" applyProtection="1"/>
    <xf numFmtId="0" fontId="0" fillId="0" borderId="17" xfId="0" applyBorder="1" applyAlignment="1" applyProtection="1"/>
    <xf numFmtId="0" fontId="0" fillId="0" borderId="28" xfId="0" applyBorder="1" applyAlignment="1" applyProtection="1"/>
    <xf numFmtId="0" fontId="39" fillId="0" borderId="29" xfId="0" applyFont="1" applyBorder="1" applyAlignment="1" applyProtection="1">
      <alignment vertical="top" wrapText="1"/>
    </xf>
    <xf numFmtId="0" fontId="39" fillId="0" borderId="30" xfId="0" applyFont="1" applyBorder="1" applyAlignment="1" applyProtection="1">
      <alignment vertical="top" wrapText="1"/>
    </xf>
    <xf numFmtId="0" fontId="39" fillId="0" borderId="5" xfId="0" applyFont="1" applyBorder="1" applyAlignment="1" applyProtection="1">
      <alignment vertical="top" wrapText="1"/>
    </xf>
    <xf numFmtId="0" fontId="39" fillId="0" borderId="25" xfId="0" applyFont="1" applyBorder="1" applyAlignment="1" applyProtection="1">
      <alignment vertical="top" wrapText="1"/>
    </xf>
    <xf numFmtId="0" fontId="36" fillId="0" borderId="3" xfId="0" applyFont="1" applyBorder="1" applyAlignment="1" applyProtection="1">
      <alignment wrapText="1"/>
    </xf>
    <xf numFmtId="0" fontId="36" fillId="0" borderId="10" xfId="0" applyFont="1" applyBorder="1" applyAlignment="1" applyProtection="1">
      <alignment wrapText="1"/>
    </xf>
    <xf numFmtId="0" fontId="36" fillId="0" borderId="5" xfId="0" applyFont="1" applyBorder="1" applyAlignment="1" applyProtection="1">
      <alignment wrapText="1"/>
    </xf>
    <xf numFmtId="0" fontId="36" fillId="0" borderId="25" xfId="0" applyFont="1" applyBorder="1" applyAlignment="1" applyProtection="1">
      <alignment wrapText="1"/>
    </xf>
    <xf numFmtId="0" fontId="28" fillId="0" borderId="5" xfId="0" applyFont="1" applyBorder="1" applyAlignment="1" applyProtection="1">
      <alignment vertical="top" wrapText="1"/>
    </xf>
    <xf numFmtId="0" fontId="28" fillId="0" borderId="25" xfId="0" applyFont="1" applyBorder="1" applyAlignment="1" applyProtection="1">
      <alignment vertical="top" wrapText="1"/>
    </xf>
    <xf numFmtId="0" fontId="0" fillId="0" borderId="5" xfId="0" applyBorder="1" applyAlignment="1" applyProtection="1">
      <alignment wrapText="1"/>
    </xf>
    <xf numFmtId="0" fontId="0" fillId="0" borderId="25" xfId="0" applyBorder="1" applyAlignment="1" applyProtection="1">
      <alignment wrapText="1"/>
    </xf>
    <xf numFmtId="0" fontId="17" fillId="0" borderId="27" xfId="0" applyFont="1" applyBorder="1" applyAlignment="1" applyProtection="1">
      <alignment horizontal="left" vertical="top" wrapText="1"/>
    </xf>
    <xf numFmtId="0" fontId="0" fillId="0" borderId="17" xfId="0" applyBorder="1" applyAlignment="1" applyProtection="1">
      <alignment horizontal="left" vertical="top" wrapText="1"/>
    </xf>
    <xf numFmtId="49" fontId="35" fillId="0" borderId="20" xfId="0" applyNumberFormat="1" applyFont="1" applyBorder="1" applyAlignment="1" applyProtection="1">
      <alignment horizontal="center" vertical="top"/>
      <protection locked="0"/>
    </xf>
    <xf numFmtId="49" fontId="35" fillId="0" borderId="26" xfId="0" applyNumberFormat="1" applyFont="1" applyBorder="1" applyAlignment="1" applyProtection="1">
      <alignment horizontal="center" vertical="top"/>
      <protection locked="0"/>
    </xf>
    <xf numFmtId="0" fontId="45" fillId="0" borderId="0" xfId="0" applyFont="1" applyAlignment="1" applyProtection="1">
      <alignment horizontal="left" vertical="top" wrapText="1"/>
    </xf>
    <xf numFmtId="0" fontId="30" fillId="6" borderId="16" xfId="0" applyFont="1" applyFill="1" applyBorder="1" applyAlignment="1" applyProtection="1">
      <alignment horizontal="center"/>
    </xf>
    <xf numFmtId="0" fontId="36" fillId="0" borderId="13" xfId="0" applyFont="1" applyBorder="1" applyAlignment="1" applyProtection="1">
      <alignment horizontal="center"/>
    </xf>
    <xf numFmtId="0" fontId="36" fillId="0" borderId="19" xfId="0" applyFont="1" applyBorder="1" applyAlignment="1" applyProtection="1">
      <alignment horizontal="center"/>
    </xf>
    <xf numFmtId="0" fontId="0" fillId="0" borderId="0" xfId="0" applyBorder="1" applyAlignment="1" applyProtection="1">
      <alignment horizontal="left" vertical="top" wrapText="1"/>
    </xf>
    <xf numFmtId="0" fontId="17" fillId="0" borderId="0" xfId="0" applyFont="1" applyAlignment="1" applyProtection="1">
      <alignment horizontal="left" vertical="top" wrapText="1"/>
    </xf>
    <xf numFmtId="49" fontId="35" fillId="0" borderId="21" xfId="0" applyNumberFormat="1" applyFont="1" applyBorder="1" applyAlignment="1" applyProtection="1">
      <alignment vertical="top"/>
      <protection locked="0"/>
    </xf>
    <xf numFmtId="49" fontId="30" fillId="0" borderId="20" xfId="0" applyNumberFormat="1" applyFont="1" applyBorder="1" applyAlignment="1" applyProtection="1">
      <alignment vertical="top" wrapText="1"/>
      <protection locked="0"/>
    </xf>
    <xf numFmtId="49" fontId="36" fillId="0" borderId="2" xfId="0" applyNumberFormat="1" applyFont="1" applyBorder="1" applyAlignment="1" applyProtection="1">
      <alignment vertical="top"/>
      <protection locked="0"/>
    </xf>
    <xf numFmtId="49" fontId="36" fillId="0" borderId="21" xfId="0" applyNumberFormat="1" applyFont="1" applyBorder="1" applyAlignment="1" applyProtection="1">
      <alignment vertical="top"/>
      <protection locked="0"/>
    </xf>
    <xf numFmtId="0" fontId="0" fillId="0" borderId="5" xfId="0" applyBorder="1" applyAlignment="1" applyProtection="1">
      <alignment vertical="top" wrapText="1"/>
    </xf>
    <xf numFmtId="0" fontId="0" fillId="0" borderId="25" xfId="0" applyBorder="1" applyAlignment="1" applyProtection="1">
      <alignment vertical="top" wrapText="1"/>
    </xf>
    <xf numFmtId="0" fontId="28" fillId="0" borderId="29" xfId="0" applyFont="1" applyBorder="1" applyAlignment="1" applyProtection="1">
      <alignment vertical="top"/>
    </xf>
    <xf numFmtId="0" fontId="0" fillId="0" borderId="29" xfId="0" applyBorder="1" applyAlignment="1" applyProtection="1">
      <alignment vertical="top"/>
    </xf>
    <xf numFmtId="0" fontId="0" fillId="0" borderId="30" xfId="0" applyBorder="1" applyAlignment="1" applyProtection="1">
      <alignment vertical="top"/>
    </xf>
    <xf numFmtId="0" fontId="28" fillId="0" borderId="5" xfId="0" applyFont="1" applyBorder="1" applyAlignment="1" applyProtection="1">
      <alignment vertical="top"/>
    </xf>
    <xf numFmtId="0" fontId="0" fillId="0" borderId="5" xfId="0" applyBorder="1" applyAlignment="1" applyProtection="1">
      <alignment vertical="top"/>
    </xf>
    <xf numFmtId="0" fontId="0" fillId="0" borderId="25" xfId="0" applyBorder="1" applyAlignment="1" applyProtection="1">
      <alignment vertical="top"/>
    </xf>
    <xf numFmtId="0" fontId="37" fillId="4" borderId="33" xfId="0" applyFont="1" applyFill="1" applyBorder="1" applyAlignment="1">
      <alignment horizontal="left" wrapText="1"/>
    </xf>
    <xf numFmtId="0" fontId="37" fillId="4" borderId="34" xfId="0" applyFont="1" applyFill="1" applyBorder="1" applyAlignment="1">
      <alignment horizontal="left" wrapText="1"/>
    </xf>
    <xf numFmtId="0" fontId="37" fillId="4" borderId="35" xfId="0" applyFont="1" applyFill="1" applyBorder="1" applyAlignment="1">
      <alignment horizontal="left" wrapText="1"/>
    </xf>
    <xf numFmtId="0" fontId="39" fillId="0" borderId="3" xfId="0" applyFont="1" applyBorder="1" applyAlignment="1" applyProtection="1">
      <alignment vertical="top" wrapText="1"/>
    </xf>
    <xf numFmtId="0" fontId="39" fillId="0" borderId="10" xfId="0" applyFont="1" applyBorder="1" applyAlignment="1" applyProtection="1">
      <alignment vertical="top" wrapText="1"/>
    </xf>
    <xf numFmtId="0" fontId="0" fillId="0" borderId="0" xfId="0" applyAlignment="1" applyProtection="1">
      <alignment horizontal="left" vertical="top" wrapText="1"/>
    </xf>
    <xf numFmtId="0" fontId="0" fillId="0" borderId="0" xfId="0" applyFont="1" applyAlignment="1" applyProtection="1">
      <alignment horizontal="left" vertical="top" wrapText="1"/>
    </xf>
    <xf numFmtId="0" fontId="0" fillId="0" borderId="0" xfId="0" applyFont="1" applyAlignment="1">
      <alignment horizontal="left" vertical="top" wrapText="1"/>
    </xf>
    <xf numFmtId="0" fontId="39" fillId="0" borderId="9" xfId="0" applyFont="1" applyBorder="1" applyAlignment="1" applyProtection="1">
      <alignment vertical="top" wrapText="1"/>
    </xf>
    <xf numFmtId="0" fontId="39" fillId="0" borderId="24" xfId="0" applyFont="1" applyBorder="1" applyAlignment="1" applyProtection="1">
      <alignment vertical="top" wrapText="1"/>
    </xf>
    <xf numFmtId="0" fontId="39" fillId="0" borderId="3" xfId="0" applyFont="1" applyBorder="1" applyAlignment="1" applyProtection="1">
      <alignment vertical="top" wrapText="1"/>
      <protection locked="0"/>
    </xf>
    <xf numFmtId="0" fontId="36" fillId="0" borderId="3" xfId="0" applyFont="1" applyBorder="1" applyAlignment="1" applyProtection="1">
      <alignment vertical="top" wrapText="1"/>
      <protection locked="0"/>
    </xf>
    <xf numFmtId="0" fontId="36" fillId="0" borderId="10" xfId="0" applyFont="1" applyBorder="1" applyAlignment="1" applyProtection="1">
      <alignment vertical="top" wrapText="1"/>
      <protection locked="0"/>
    </xf>
    <xf numFmtId="0" fontId="22" fillId="0" borderId="19" xfId="0" applyFont="1" applyBorder="1" applyAlignment="1" applyProtection="1">
      <alignment horizontal="left" vertical="top" wrapText="1"/>
    </xf>
    <xf numFmtId="0" fontId="22" fillId="0" borderId="19" xfId="0" applyFont="1" applyBorder="1" applyAlignment="1">
      <alignment horizontal="left" wrapText="1"/>
    </xf>
    <xf numFmtId="0" fontId="17" fillId="0" borderId="0" xfId="0" applyFont="1" applyAlignment="1" applyProtection="1">
      <alignment horizontal="center"/>
    </xf>
    <xf numFmtId="0" fontId="17" fillId="0" borderId="0" xfId="0" applyFont="1" applyAlignment="1">
      <alignment horizontal="center"/>
    </xf>
    <xf numFmtId="0" fontId="17" fillId="4" borderId="8" xfId="0" applyFont="1" applyFill="1" applyBorder="1" applyAlignment="1" applyProtection="1">
      <alignment horizontal="center" wrapText="1"/>
    </xf>
    <xf numFmtId="0" fontId="0" fillId="4" borderId="8" xfId="0" applyFill="1" applyBorder="1" applyAlignment="1">
      <alignment wrapText="1"/>
    </xf>
    <xf numFmtId="0" fontId="17" fillId="4" borderId="11" xfId="0" applyFont="1" applyFill="1" applyBorder="1" applyAlignment="1" applyProtection="1">
      <alignment horizontal="center" wrapText="1"/>
    </xf>
    <xf numFmtId="0" fontId="0" fillId="4" borderId="11" xfId="0" applyFill="1" applyBorder="1" applyAlignment="1">
      <alignment wrapText="1"/>
    </xf>
    <xf numFmtId="164" fontId="14" fillId="0" borderId="8" xfId="5" applyNumberFormat="1" applyFont="1" applyBorder="1" applyAlignment="1" applyProtection="1"/>
    <xf numFmtId="164" fontId="14" fillId="0" borderId="8" xfId="5" applyNumberFormat="1" applyFont="1" applyBorder="1" applyAlignment="1"/>
    <xf numFmtId="164" fontId="14" fillId="0" borderId="8" xfId="5" applyNumberFormat="1" applyFont="1" applyBorder="1" applyAlignment="1" applyProtection="1">
      <alignment horizontal="right"/>
    </xf>
    <xf numFmtId="164" fontId="14" fillId="0" borderId="8" xfId="5" applyNumberFormat="1" applyFont="1" applyBorder="1" applyAlignment="1">
      <alignment horizontal="right"/>
    </xf>
    <xf numFmtId="0" fontId="40" fillId="0" borderId="3" xfId="0" applyFont="1" applyBorder="1" applyAlignment="1" applyProtection="1">
      <alignment horizontal="left" vertical="top" wrapText="1"/>
      <protection locked="0"/>
    </xf>
    <xf numFmtId="0" fontId="40" fillId="0" borderId="10" xfId="0" applyFont="1" applyBorder="1" applyAlignment="1" applyProtection="1">
      <alignment horizontal="left" vertical="top" wrapText="1"/>
      <protection locked="0"/>
    </xf>
    <xf numFmtId="164" fontId="14" fillId="0" borderId="4" xfId="5" applyNumberFormat="1" applyFont="1" applyBorder="1" applyAlignment="1" applyProtection="1"/>
    <xf numFmtId="164" fontId="14" fillId="0" borderId="4" xfId="5" applyNumberFormat="1" applyFont="1" applyBorder="1" applyAlignment="1"/>
    <xf numFmtId="0" fontId="26" fillId="0" borderId="0" xfId="0" applyFont="1" applyBorder="1" applyAlignment="1" applyProtection="1">
      <alignment vertical="top" wrapText="1"/>
    </xf>
    <xf numFmtId="0" fontId="39" fillId="0" borderId="5" xfId="0" applyFont="1" applyBorder="1" applyAlignment="1" applyProtection="1">
      <alignment horizontal="left" vertical="top" wrapText="1"/>
    </xf>
    <xf numFmtId="0" fontId="39" fillId="0" borderId="25" xfId="0" applyFont="1" applyBorder="1" applyAlignment="1" applyProtection="1">
      <alignment horizontal="left" vertical="top" wrapText="1"/>
    </xf>
    <xf numFmtId="0" fontId="28" fillId="0" borderId="0" xfId="0" applyFont="1" applyBorder="1" applyAlignment="1" applyProtection="1">
      <alignment horizontal="left" vertical="top" wrapText="1"/>
    </xf>
    <xf numFmtId="0" fontId="28" fillId="0" borderId="0" xfId="0" applyFont="1" applyBorder="1" applyAlignment="1">
      <alignment horizontal="left" vertical="top" wrapText="1"/>
    </xf>
    <xf numFmtId="0" fontId="28" fillId="0" borderId="26" xfId="0" applyFont="1" applyBorder="1" applyAlignment="1">
      <alignment horizontal="left" vertical="top" wrapText="1"/>
    </xf>
    <xf numFmtId="164" fontId="17" fillId="6" borderId="27" xfId="5" applyNumberFormat="1" applyFont="1" applyFill="1" applyBorder="1" applyAlignment="1" applyProtection="1">
      <alignment horizontal="right"/>
    </xf>
    <xf numFmtId="164" fontId="14" fillId="6" borderId="28" xfId="5" applyNumberFormat="1" applyFont="1" applyFill="1" applyBorder="1" applyAlignment="1" applyProtection="1">
      <alignment horizontal="right"/>
    </xf>
    <xf numFmtId="37" fontId="17" fillId="0" borderId="27" xfId="2" applyNumberFormat="1" applyFont="1" applyBorder="1" applyAlignment="1" applyProtection="1">
      <protection locked="0"/>
    </xf>
    <xf numFmtId="37" fontId="0" fillId="0" borderId="28" xfId="0" applyNumberFormat="1" applyBorder="1" applyAlignment="1" applyProtection="1">
      <protection locked="0"/>
    </xf>
    <xf numFmtId="0" fontId="28" fillId="0" borderId="3" xfId="0" applyFont="1" applyBorder="1" applyAlignment="1" applyProtection="1">
      <alignment vertical="top" wrapText="1"/>
    </xf>
    <xf numFmtId="0" fontId="0" fillId="0" borderId="3" xfId="0" applyBorder="1" applyAlignment="1">
      <alignment vertical="top" wrapText="1"/>
    </xf>
    <xf numFmtId="0" fontId="0" fillId="0" borderId="5" xfId="0" applyBorder="1" applyAlignment="1">
      <alignment vertical="top" wrapText="1"/>
    </xf>
    <xf numFmtId="0" fontId="28" fillId="0" borderId="10" xfId="0" applyFont="1" applyBorder="1" applyAlignment="1" applyProtection="1">
      <alignment vertical="top" wrapText="1"/>
    </xf>
    <xf numFmtId="164" fontId="0" fillId="0" borderId="0" xfId="0" applyNumberFormat="1" applyFont="1" applyBorder="1" applyProtection="1"/>
    <xf numFmtId="164" fontId="0" fillId="0" borderId="0" xfId="0" applyNumberFormat="1" applyFont="1" applyFill="1" applyBorder="1" applyProtection="1"/>
  </cellXfs>
  <cellStyles count="6">
    <cellStyle name="Accent3" xfId="1" builtinId="37"/>
    <cellStyle name="Comma" xfId="2" builtinId="3"/>
    <cellStyle name="Hyperlink" xfId="3" builtinId="8"/>
    <cellStyle name="Normal" xfId="0" builtinId="0"/>
    <cellStyle name="Normal_Form E-TAX" xfId="4" xr:uid="{00000000-0005-0000-0000-000004000000}"/>
    <cellStyle name="Percent" xfId="5" builtinId="5"/>
  </cellStyles>
  <dxfs count="16">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color theme="0"/>
      </font>
      <fill>
        <patternFill>
          <bgColor theme="0"/>
        </patternFill>
      </fill>
      <border>
        <left/>
        <right/>
        <top/>
        <bottom/>
      </border>
    </dxf>
    <dxf>
      <font>
        <b/>
        <i val="0"/>
        <color rgb="FFFF0000"/>
      </font>
      <fill>
        <patternFill>
          <bgColor rgb="FFFFFF00"/>
        </patternFill>
      </fill>
    </dxf>
    <dxf>
      <font>
        <color theme="2" tint="-0.24994659260841701"/>
      </font>
      <fill>
        <patternFill>
          <bgColor theme="2" tint="-0.24994659260841701"/>
        </patternFill>
      </fill>
    </dxf>
    <dxf>
      <font>
        <b/>
        <i val="0"/>
        <color rgb="FFFF0000"/>
      </font>
    </dxf>
    <dxf>
      <font>
        <color theme="1"/>
      </font>
    </dxf>
    <dxf>
      <font>
        <color theme="1"/>
      </font>
    </dxf>
    <dxf>
      <font>
        <color theme="1"/>
      </font>
    </dxf>
    <dxf>
      <font>
        <color theme="0"/>
      </font>
    </dxf>
    <dxf>
      <font>
        <color theme="0"/>
      </font>
    </dxf>
    <dxf>
      <font>
        <color theme="0"/>
      </font>
      <fill>
        <patternFill>
          <bgColor theme="0"/>
        </patternFill>
      </fill>
      <border>
        <left/>
        <right/>
        <top/>
        <bottom/>
      </border>
    </dxf>
    <dxf>
      <font>
        <color theme="0"/>
      </font>
      <fill>
        <patternFill>
          <bgColor theme="0"/>
        </patternFill>
      </fill>
      <border>
        <left/>
        <right/>
        <top/>
        <bottom/>
      </border>
    </dxf>
    <dxf>
      <font>
        <b/>
        <i val="0"/>
        <color rgb="FFC00000"/>
      </font>
      <fill>
        <patternFill>
          <bgColor rgb="FFFFFF00"/>
        </patternFill>
      </fill>
    </dxf>
    <dxf>
      <font>
        <b/>
        <i val="0"/>
        <color rgb="FFC0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39900</xdr:rowOff>
    </xdr:from>
    <xdr:to>
      <xdr:col>2</xdr:col>
      <xdr:colOff>358140</xdr:colOff>
      <xdr:row>5</xdr:row>
      <xdr:rowOff>171554</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04775" y="39900"/>
          <a:ext cx="1104900" cy="10822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taxunit@difi.az.gov" TargetMode="External"/><Relationship Id="rId1" Type="http://schemas.openxmlformats.org/officeDocument/2006/relationships/hyperlink" Target="https://difi.az.gov/"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301"/>
  <sheetViews>
    <sheetView showGridLines="0" tabSelected="1" zoomScaleNormal="100" zoomScalePageLayoutView="85" workbookViewId="0">
      <selection activeCell="I32" sqref="I32"/>
    </sheetView>
  </sheetViews>
  <sheetFormatPr defaultColWidth="9" defaultRowHeight="15.6" x14ac:dyDescent="0.3"/>
  <cols>
    <col min="1" max="1" width="5.19921875" style="1" customWidth="1"/>
    <col min="2" max="2" width="6" style="1" customWidth="1"/>
    <col min="3" max="3" width="5.8984375" style="1" customWidth="1"/>
    <col min="4" max="4" width="15.3984375" style="1" customWidth="1"/>
    <col min="5" max="5" width="11.5" style="1" customWidth="1"/>
    <col min="6" max="6" width="8.69921875" style="1" customWidth="1"/>
    <col min="7" max="7" width="13.09765625" style="1" customWidth="1"/>
    <col min="8" max="8" width="5.8984375" style="1" customWidth="1"/>
    <col min="9" max="9" width="16" style="1" customWidth="1"/>
    <col min="10" max="10" width="5.8984375" style="1" customWidth="1"/>
    <col min="11" max="11" width="13.59765625" style="1" bestFit="1" customWidth="1"/>
    <col min="12" max="12" width="13.59765625" style="1" customWidth="1"/>
    <col min="13" max="13" width="9.8984375" style="1" bestFit="1" customWidth="1"/>
    <col min="14" max="15" width="9.69921875" style="1" bestFit="1" customWidth="1"/>
    <col min="16" max="16" width="10.69921875" style="1" bestFit="1" customWidth="1"/>
    <col min="17" max="17" width="12.8984375" style="1" customWidth="1"/>
    <col min="18" max="18" width="9.69921875" style="1" bestFit="1" customWidth="1"/>
    <col min="19" max="20" width="12.8984375" style="1" customWidth="1"/>
    <col min="21" max="21" width="9" style="1"/>
    <col min="22" max="22" width="9.796875" style="1" bestFit="1" customWidth="1"/>
    <col min="23" max="23" width="9.59765625" style="1" bestFit="1" customWidth="1"/>
    <col min="24" max="28" width="9.69921875" style="1" bestFit="1" customWidth="1"/>
    <col min="29" max="29" width="10.69921875" style="1" bestFit="1" customWidth="1"/>
    <col min="30" max="30" width="12.8984375" style="1" customWidth="1"/>
    <col min="31" max="16384" width="9" style="1"/>
  </cols>
  <sheetData>
    <row r="1" spans="1:36" ht="16.5" customHeight="1" x14ac:dyDescent="0.35">
      <c r="D1" s="2" t="s">
        <v>221</v>
      </c>
      <c r="J1" s="3" t="s">
        <v>16</v>
      </c>
      <c r="K1" s="54" t="s">
        <v>232</v>
      </c>
      <c r="L1" s="54"/>
      <c r="M1" s="54"/>
      <c r="AF1" s="1" t="s">
        <v>220</v>
      </c>
      <c r="AG1" s="1">
        <f>+IF(AND(rt_TaxYear&gt;=2015,OR(rt_Domicile="HI",rt_Domicile="MA",rt_Domicile="MN",rt_Domicile="NY",rt_Domicile="RI")),1,IF(rt_Domicile="AZ",2,0))</f>
        <v>0</v>
      </c>
      <c r="AH1" s="1" t="s">
        <v>222</v>
      </c>
      <c r="AI1" s="1" t="s">
        <v>18</v>
      </c>
      <c r="AJ1" s="1" t="s">
        <v>231</v>
      </c>
    </row>
    <row r="2" spans="1:36" ht="14.25" customHeight="1" x14ac:dyDescent="0.3">
      <c r="D2" s="108" t="s">
        <v>236</v>
      </c>
      <c r="E2" s="109"/>
      <c r="F2" s="109"/>
      <c r="J2" s="4" t="s">
        <v>17</v>
      </c>
      <c r="N2" s="74"/>
      <c r="O2" s="74"/>
    </row>
    <row r="3" spans="1:36" ht="15" customHeight="1" thickBot="1" x14ac:dyDescent="0.35">
      <c r="D3" s="108" t="s">
        <v>237</v>
      </c>
      <c r="E3" s="109"/>
      <c r="F3" s="109"/>
      <c r="I3" s="5" t="s">
        <v>0</v>
      </c>
      <c r="J3" s="96">
        <v>2022</v>
      </c>
    </row>
    <row r="4" spans="1:36" ht="15" customHeight="1" x14ac:dyDescent="0.3">
      <c r="D4" s="110" t="s">
        <v>238</v>
      </c>
      <c r="E4" s="90"/>
      <c r="F4" s="91"/>
    </row>
    <row r="5" spans="1:36" ht="15" customHeight="1" x14ac:dyDescent="0.3">
      <c r="D5" s="110" t="s">
        <v>239</v>
      </c>
      <c r="E5" s="90"/>
      <c r="F5" s="90"/>
      <c r="H5" s="120" t="s">
        <v>12</v>
      </c>
      <c r="I5" s="121"/>
      <c r="J5" s="122"/>
    </row>
    <row r="6" spans="1:36" ht="15" customHeight="1" x14ac:dyDescent="0.3">
      <c r="D6" s="111" t="s">
        <v>241</v>
      </c>
      <c r="E6" s="90"/>
      <c r="F6" s="90"/>
      <c r="G6" s="57" t="s">
        <v>88</v>
      </c>
      <c r="H6" s="92" t="s">
        <v>220</v>
      </c>
      <c r="I6" s="118" t="s">
        <v>13</v>
      </c>
      <c r="J6" s="119"/>
    </row>
    <row r="7" spans="1:36" x14ac:dyDescent="0.3">
      <c r="H7" s="93" t="str">
        <f>+IF(TRIM(H6)="","X","")</f>
        <v/>
      </c>
      <c r="I7" s="118" t="s">
        <v>14</v>
      </c>
      <c r="J7" s="119"/>
    </row>
    <row r="8" spans="1:36" ht="6" customHeight="1" x14ac:dyDescent="0.3">
      <c r="H8" s="6"/>
      <c r="I8" s="7"/>
      <c r="J8" s="8"/>
    </row>
    <row r="9" spans="1:36" x14ac:dyDescent="0.3">
      <c r="A9" s="140" t="s">
        <v>4</v>
      </c>
      <c r="B9" s="141"/>
      <c r="C9" s="140" t="s">
        <v>15</v>
      </c>
      <c r="D9" s="142"/>
      <c r="E9" s="141"/>
      <c r="F9" s="76" t="s">
        <v>7</v>
      </c>
      <c r="G9" s="76" t="s">
        <v>5</v>
      </c>
      <c r="H9" s="77"/>
      <c r="I9" s="76" t="s">
        <v>6</v>
      </c>
      <c r="J9" s="77"/>
    </row>
    <row r="10" spans="1:36" ht="31.5" customHeight="1" thickBot="1" x14ac:dyDescent="0.35">
      <c r="A10" s="137"/>
      <c r="B10" s="145"/>
      <c r="C10" s="146"/>
      <c r="D10" s="147"/>
      <c r="E10" s="148"/>
      <c r="F10" s="94"/>
      <c r="G10" s="137"/>
      <c r="H10" s="138"/>
      <c r="I10" s="137"/>
      <c r="J10" s="138"/>
    </row>
    <row r="11" spans="1:36" ht="31.5" customHeight="1" thickTop="1" thickBot="1" x14ac:dyDescent="0.9">
      <c r="A11" s="135" t="str">
        <f>"Is the insurer authorized in Arizona to transact life insurance or annuities?  ►"&amp;IF(OR(H11&lt;&gt;"",J11&lt;&gt;""),,"YOU MUST ANSWER YES OR NO")&amp;IF(AND(H11&lt;&gt;"",J11&lt;&gt;""),"YOU MUST SELECT EITHER YES OR NO","")</f>
        <v>Is the insurer authorized in Arizona to transact life insurance or annuities?  ►YOU MUST ANSWER YES OR NO</v>
      </c>
      <c r="B11" s="136"/>
      <c r="C11" s="136"/>
      <c r="D11" s="136"/>
      <c r="E11" s="136"/>
      <c r="F11" s="136"/>
      <c r="G11" s="78" t="s">
        <v>89</v>
      </c>
      <c r="H11" s="95"/>
      <c r="I11" s="78" t="s">
        <v>90</v>
      </c>
      <c r="J11" s="95"/>
      <c r="K11" s="73" t="s">
        <v>226</v>
      </c>
      <c r="L11" s="73"/>
      <c r="M11" s="73"/>
    </row>
    <row r="12" spans="1:36" s="13" customFormat="1" ht="6" customHeight="1" thickTop="1" x14ac:dyDescent="0.3">
      <c r="A12" s="9"/>
      <c r="B12" s="10"/>
      <c r="C12" s="11"/>
      <c r="D12" s="12"/>
      <c r="E12" s="12"/>
      <c r="F12" s="12"/>
      <c r="G12" s="12"/>
      <c r="H12" s="12"/>
      <c r="I12" s="10"/>
      <c r="J12" s="10"/>
    </row>
    <row r="13" spans="1:36" ht="54" customHeight="1" x14ac:dyDescent="0.3">
      <c r="A13" s="143" t="str">
        <f>IF(+AG1=1,+AH1,IF(AG1=2,AJ1,+AI1))</f>
        <v>The basic aim of retaliation is to equalize the taxes, fees, assessments and other obligations that Arizona imposes upon a foreign insurer to the taxes, fees, assessments and other obligations that the insurer's domicile would impose upon a similar insurer domiciled in Arizona.  See also ARS § 20-230.</v>
      </c>
      <c r="B13" s="143"/>
      <c r="C13" s="143"/>
      <c r="D13" s="143"/>
      <c r="E13" s="143"/>
      <c r="F13" s="143"/>
      <c r="G13" s="143"/>
      <c r="H13" s="143"/>
      <c r="I13" s="143"/>
      <c r="J13" s="143"/>
    </row>
    <row r="14" spans="1:36" ht="20.25" customHeight="1" x14ac:dyDescent="0.3">
      <c r="A14" s="14" t="s">
        <v>19</v>
      </c>
      <c r="B14" s="144" t="str">
        <f>IF(AG1&gt;0,"DO NOT SUBMIT THIS FORM - see above.","Only submit Form E-RT if the insurer is a foreign or alien insurer.")</f>
        <v>Only submit Form E-RT if the insurer is a foreign or alien insurer.</v>
      </c>
      <c r="C14" s="144"/>
      <c r="D14" s="144"/>
      <c r="E14" s="144"/>
      <c r="F14" s="144"/>
      <c r="G14" s="144"/>
      <c r="H14" s="144"/>
      <c r="I14" s="144"/>
      <c r="J14" s="144"/>
    </row>
    <row r="15" spans="1:36" ht="20.25" customHeight="1" x14ac:dyDescent="0.3">
      <c r="A15" s="14" t="str">
        <f>+IF(AG1&gt;0,"","►")</f>
        <v>►</v>
      </c>
      <c r="B15" s="162" t="str">
        <f>IF(AG1&gt;0,"","Complete Form E-TAX and Form E-TC (if applicable) BEFORE completing Form E-RT.")</f>
        <v>Complete Form E-TAX and Form E-TC (if applicable) BEFORE completing Form E-RT.</v>
      </c>
      <c r="C15" s="162"/>
      <c r="D15" s="162"/>
      <c r="E15" s="162"/>
      <c r="F15" s="162"/>
      <c r="G15" s="162"/>
      <c r="H15" s="162"/>
      <c r="I15" s="162"/>
      <c r="J15" s="162"/>
    </row>
    <row r="16" spans="1:36" ht="65.25" customHeight="1" thickBot="1" x14ac:dyDescent="0.35">
      <c r="A16" s="14" t="s">
        <v>19</v>
      </c>
      <c r="B16" s="139" t="s">
        <v>240</v>
      </c>
      <c r="C16" s="139"/>
      <c r="D16" s="139"/>
      <c r="E16" s="139"/>
      <c r="F16" s="139"/>
      <c r="G16" s="139"/>
      <c r="H16" s="139"/>
      <c r="I16" s="139"/>
      <c r="J16" s="139"/>
    </row>
    <row r="17" spans="1:13" ht="33" customHeight="1" thickBot="1" x14ac:dyDescent="0.35">
      <c r="A17" s="157" t="s">
        <v>242</v>
      </c>
      <c r="B17" s="158"/>
      <c r="C17" s="158"/>
      <c r="D17" s="158"/>
      <c r="E17" s="158"/>
      <c r="F17" s="158"/>
      <c r="G17" s="158"/>
      <c r="H17" s="158"/>
      <c r="I17" s="159"/>
      <c r="J17" s="112"/>
      <c r="K17" s="112"/>
      <c r="L17" s="112"/>
      <c r="M17" s="112"/>
    </row>
    <row r="18" spans="1:13" ht="28.5" customHeight="1" x14ac:dyDescent="0.3">
      <c r="A18" s="15" t="s">
        <v>20</v>
      </c>
      <c r="B18" s="16"/>
      <c r="C18" s="16"/>
      <c r="D18" s="16"/>
      <c r="E18" s="16"/>
      <c r="F18" s="16"/>
      <c r="G18" s="16"/>
      <c r="I18" s="17"/>
    </row>
    <row r="19" spans="1:13" ht="22.5" customHeight="1" x14ac:dyDescent="0.3">
      <c r="A19" s="18" t="s">
        <v>1</v>
      </c>
      <c r="B19" s="151" t="s">
        <v>21</v>
      </c>
      <c r="C19" s="152"/>
      <c r="D19" s="152"/>
      <c r="E19" s="152"/>
      <c r="F19" s="152"/>
      <c r="G19" s="153"/>
      <c r="H19" s="19" t="str">
        <f t="shared" ref="H19:H24" si="0">+A19</f>
        <v xml:space="preserve">    1</v>
      </c>
      <c r="I19" s="68">
        <f>+I37</f>
        <v>0</v>
      </c>
      <c r="J19"/>
    </row>
    <row r="20" spans="1:13" ht="22.5" customHeight="1" x14ac:dyDescent="0.3">
      <c r="A20" s="20" t="s">
        <v>2</v>
      </c>
      <c r="B20" s="154" t="s">
        <v>22</v>
      </c>
      <c r="C20" s="155"/>
      <c r="D20" s="155"/>
      <c r="E20" s="155"/>
      <c r="F20" s="155"/>
      <c r="G20" s="156"/>
      <c r="H20" s="19" t="str">
        <f t="shared" si="0"/>
        <v xml:space="preserve">    2</v>
      </c>
      <c r="I20" s="68">
        <f>+I45</f>
        <v>0</v>
      </c>
      <c r="J20"/>
    </row>
    <row r="21" spans="1:13" ht="22.5" customHeight="1" x14ac:dyDescent="0.3">
      <c r="A21" s="20" t="s">
        <v>3</v>
      </c>
      <c r="B21" s="154" t="s">
        <v>87</v>
      </c>
      <c r="C21" s="155"/>
      <c r="D21" s="155"/>
      <c r="E21" s="155"/>
      <c r="F21" s="155"/>
      <c r="G21" s="156"/>
      <c r="H21" s="19" t="str">
        <f t="shared" si="0"/>
        <v xml:space="preserve">    3</v>
      </c>
      <c r="I21" s="68">
        <f>+I54</f>
        <v>0</v>
      </c>
      <c r="J21"/>
    </row>
    <row r="22" spans="1:13" ht="22.5" customHeight="1" x14ac:dyDescent="0.3">
      <c r="A22" s="20" t="s">
        <v>8</v>
      </c>
      <c r="B22" s="154" t="s">
        <v>23</v>
      </c>
      <c r="C22" s="155"/>
      <c r="D22" s="155"/>
      <c r="E22" s="155"/>
      <c r="F22" s="155"/>
      <c r="G22" s="156"/>
      <c r="H22" s="19" t="str">
        <f t="shared" si="0"/>
        <v xml:space="preserve">    4</v>
      </c>
      <c r="I22" s="68">
        <f>+SUM(I19:I21)</f>
        <v>0</v>
      </c>
      <c r="J22" s="21" t="s">
        <v>24</v>
      </c>
    </row>
    <row r="23" spans="1:13" ht="22.5" customHeight="1" thickBot="1" x14ac:dyDescent="0.35">
      <c r="A23" s="20" t="s">
        <v>9</v>
      </c>
      <c r="B23" s="56" t="s">
        <v>225</v>
      </c>
      <c r="C23" s="22"/>
      <c r="D23" s="22"/>
      <c r="E23" s="22"/>
      <c r="F23" s="22"/>
      <c r="G23" s="22"/>
      <c r="H23" s="19" t="str">
        <f t="shared" si="0"/>
        <v xml:space="preserve">    5</v>
      </c>
      <c r="I23" s="68">
        <f>+I117</f>
        <v>0</v>
      </c>
      <c r="J23" s="21" t="s">
        <v>25</v>
      </c>
    </row>
    <row r="24" spans="1:13" ht="34.5" customHeight="1" thickTop="1" thickBot="1" x14ac:dyDescent="0.35">
      <c r="A24" s="20" t="s">
        <v>10</v>
      </c>
      <c r="B24" s="131" t="s">
        <v>27</v>
      </c>
      <c r="C24" s="149"/>
      <c r="D24" s="149"/>
      <c r="E24" s="149"/>
      <c r="F24" s="149"/>
      <c r="G24" s="150"/>
      <c r="H24" s="23" t="str">
        <f t="shared" si="0"/>
        <v xml:space="preserve">    6</v>
      </c>
      <c r="I24" s="69">
        <f>+IF(I23&gt;I22,I23-I22,0)</f>
        <v>0</v>
      </c>
      <c r="J24" s="24" t="s">
        <v>26</v>
      </c>
    </row>
    <row r="25" spans="1:13" ht="12.75" customHeight="1" thickTop="1" x14ac:dyDescent="0.3">
      <c r="A25" s="25"/>
      <c r="I25" s="26"/>
    </row>
    <row r="26" spans="1:13" x14ac:dyDescent="0.3">
      <c r="F26" s="27"/>
      <c r="G26" s="27"/>
      <c r="H26" s="28" t="s">
        <v>11</v>
      </c>
      <c r="I26" s="71">
        <f>+F93</f>
        <v>0</v>
      </c>
      <c r="J26" s="29" t="s">
        <v>28</v>
      </c>
    </row>
    <row r="27" spans="1:13" x14ac:dyDescent="0.3">
      <c r="F27" s="27"/>
      <c r="G27" s="27"/>
      <c r="H27" s="28" t="s">
        <v>11</v>
      </c>
      <c r="I27" s="70">
        <f>+I94</f>
        <v>0</v>
      </c>
      <c r="J27" s="29" t="s">
        <v>29</v>
      </c>
    </row>
    <row r="28" spans="1:13" x14ac:dyDescent="0.3">
      <c r="F28" s="27"/>
      <c r="G28" s="27"/>
      <c r="H28" s="28" t="s">
        <v>11</v>
      </c>
      <c r="I28" s="70">
        <f>+IF(I27&lt;I24,I27,I24)</f>
        <v>0</v>
      </c>
      <c r="J28" s="29" t="s">
        <v>30</v>
      </c>
    </row>
    <row r="29" spans="1:13" ht="5.25" customHeight="1" x14ac:dyDescent="0.3">
      <c r="I29" s="26"/>
    </row>
    <row r="30" spans="1:13" ht="18" x14ac:dyDescent="0.35">
      <c r="I30" s="30"/>
      <c r="J30" s="31" t="str">
        <f>TEXT(J3,"0000")&amp;" | "&amp;TRIM(C10)&amp;" ("&amp;IF(A10="","",TEXT(A10,"00000")&amp;")"&amp;IF(TRIM(H6)=""," [AMENDED]",""))</f>
        <v>2022 |  (</v>
      </c>
    </row>
    <row r="31" spans="1:13" ht="18" x14ac:dyDescent="0.35">
      <c r="A31" s="15" t="s">
        <v>31</v>
      </c>
      <c r="B31" s="16"/>
      <c r="C31" s="32"/>
      <c r="D31" s="32"/>
      <c r="E31" s="32"/>
      <c r="F31" s="32"/>
      <c r="G31" s="32"/>
      <c r="H31" s="32"/>
      <c r="I31" s="33"/>
    </row>
    <row r="32" spans="1:13" x14ac:dyDescent="0.3">
      <c r="A32" s="80">
        <v>7</v>
      </c>
      <c r="B32" s="125" t="s">
        <v>229</v>
      </c>
      <c r="C32" s="127"/>
      <c r="D32" s="127"/>
      <c r="E32" s="127"/>
      <c r="F32" s="127"/>
      <c r="G32" s="128"/>
      <c r="H32" s="81">
        <f t="shared" ref="H32:H37" si="1">+A32</f>
        <v>7</v>
      </c>
      <c r="I32" s="64"/>
      <c r="J32"/>
    </row>
    <row r="33" spans="1:10" x14ac:dyDescent="0.3">
      <c r="A33" s="80">
        <f>+A32+1</f>
        <v>8</v>
      </c>
      <c r="B33" s="125" t="str">
        <f>IF(rt_TaxYear&lt;2017,"Domestic stock life/disability credit (from Form E-TC, line 1)","Leave this blank - skip to Line 11")</f>
        <v>Leave this blank - skip to Line 11</v>
      </c>
      <c r="C33" s="129"/>
      <c r="D33" s="129"/>
      <c r="E33" s="129"/>
      <c r="F33" s="129"/>
      <c r="G33" s="130"/>
      <c r="H33" s="82">
        <f t="shared" si="1"/>
        <v>8</v>
      </c>
      <c r="I33" s="64"/>
      <c r="J33"/>
    </row>
    <row r="34" spans="1:10" ht="15.75" customHeight="1" x14ac:dyDescent="0.3">
      <c r="A34" s="34">
        <f>+A33+1</f>
        <v>9</v>
      </c>
      <c r="B34" s="131" t="s">
        <v>228</v>
      </c>
      <c r="C34" s="131"/>
      <c r="D34" s="131"/>
      <c r="E34" s="131"/>
      <c r="F34" s="131"/>
      <c r="G34" s="132"/>
      <c r="H34" s="36">
        <f t="shared" si="1"/>
        <v>9</v>
      </c>
      <c r="I34" s="79"/>
      <c r="J34"/>
    </row>
    <row r="35" spans="1:10" x14ac:dyDescent="0.3">
      <c r="A35" s="34">
        <f>+A34+1</f>
        <v>10</v>
      </c>
      <c r="B35" s="131" t="s">
        <v>32</v>
      </c>
      <c r="C35" s="133"/>
      <c r="D35" s="133"/>
      <c r="E35" s="133"/>
      <c r="F35" s="133"/>
      <c r="G35" s="134"/>
      <c r="H35" s="37">
        <f t="shared" si="1"/>
        <v>10</v>
      </c>
      <c r="I35" s="68">
        <f>+I32-IF(rt_TaxYear&lt;2017,I33,0)</f>
        <v>0</v>
      </c>
      <c r="J35"/>
    </row>
    <row r="36" spans="1:10" ht="60" customHeight="1" x14ac:dyDescent="0.3">
      <c r="A36" s="80">
        <f>+A35+1</f>
        <v>11</v>
      </c>
      <c r="B36" s="160" t="s">
        <v>230</v>
      </c>
      <c r="C36" s="160"/>
      <c r="D36" s="160"/>
      <c r="E36" s="160"/>
      <c r="F36" s="160"/>
      <c r="G36" s="161"/>
      <c r="H36" s="83">
        <f t="shared" si="1"/>
        <v>11</v>
      </c>
      <c r="I36" s="65"/>
      <c r="J36"/>
    </row>
    <row r="37" spans="1:10" ht="15.75" customHeight="1" x14ac:dyDescent="0.3">
      <c r="A37" s="34">
        <f>+A36+1</f>
        <v>12</v>
      </c>
      <c r="B37" s="131" t="s">
        <v>33</v>
      </c>
      <c r="C37" s="198"/>
      <c r="D37" s="198"/>
      <c r="E37" s="198"/>
      <c r="F37" s="198"/>
      <c r="G37" s="40" t="s">
        <v>85</v>
      </c>
      <c r="H37" s="37">
        <f t="shared" si="1"/>
        <v>12</v>
      </c>
      <c r="I37" s="68">
        <f>+I35+I36</f>
        <v>0</v>
      </c>
      <c r="J37"/>
    </row>
    <row r="38" spans="1:10" ht="18" x14ac:dyDescent="0.35">
      <c r="I38" s="30"/>
      <c r="J38" s="31"/>
    </row>
    <row r="39" spans="1:10" ht="18" x14ac:dyDescent="0.35">
      <c r="A39" s="41" t="s">
        <v>34</v>
      </c>
      <c r="B39" s="42"/>
      <c r="C39" s="13"/>
      <c r="D39" s="13"/>
      <c r="E39" s="13"/>
      <c r="F39" s="13"/>
      <c r="G39" s="13"/>
      <c r="H39" s="13"/>
      <c r="I39" s="33"/>
    </row>
    <row r="40" spans="1:10" ht="15.75" customHeight="1" x14ac:dyDescent="0.3">
      <c r="A40" s="107">
        <f>+A37+1</f>
        <v>13</v>
      </c>
      <c r="B40" s="123" t="s">
        <v>35</v>
      </c>
      <c r="C40" s="123"/>
      <c r="D40" s="123"/>
      <c r="E40" s="123"/>
      <c r="F40" s="123"/>
      <c r="G40" s="124"/>
      <c r="H40" s="83">
        <f t="shared" ref="H40:H45" si="2">+A40</f>
        <v>13</v>
      </c>
      <c r="I40" s="65"/>
      <c r="J40"/>
    </row>
    <row r="41" spans="1:10" ht="15.75" customHeight="1" x14ac:dyDescent="0.3">
      <c r="A41" s="80">
        <f>+A40+1</f>
        <v>14</v>
      </c>
      <c r="B41" s="125" t="s">
        <v>36</v>
      </c>
      <c r="C41" s="125"/>
      <c r="D41" s="125"/>
      <c r="E41" s="125"/>
      <c r="F41" s="125"/>
      <c r="G41" s="126"/>
      <c r="H41" s="83">
        <f t="shared" si="2"/>
        <v>14</v>
      </c>
      <c r="I41" s="65"/>
      <c r="J41"/>
    </row>
    <row r="42" spans="1:10" ht="15.75" customHeight="1" x14ac:dyDescent="0.3">
      <c r="A42" s="80">
        <f>+A41+1</f>
        <v>15</v>
      </c>
      <c r="B42" s="125" t="str">
        <f>IF(rt_TaxYear&lt;2016,"Assessment Fund for Voluntary Plans per ARS § 20-2201(D)","Leave this blank - skip to Line 16")</f>
        <v>Leave this blank - skip to Line 16</v>
      </c>
      <c r="C42" s="125"/>
      <c r="D42" s="125"/>
      <c r="E42" s="125"/>
      <c r="F42" s="125"/>
      <c r="G42" s="126"/>
      <c r="H42" s="83">
        <f t="shared" si="2"/>
        <v>15</v>
      </c>
      <c r="I42" s="65"/>
      <c r="J42"/>
    </row>
    <row r="43" spans="1:10" ht="54" customHeight="1" x14ac:dyDescent="0.3">
      <c r="A43" s="80">
        <f>+A42+1</f>
        <v>16</v>
      </c>
      <c r="B43" s="125" t="str">
        <f>"Arizona Automobile Theft Authority Assesment of January 31, "&amp;TEXT($J$3,"0000")&amp;", for vehicles covered with insurance during the period of July 1 through December 31, "&amp;TEXT($J$3-1,"0000")&amp;".  ARS § 41-3541(J)"</f>
        <v>Arizona Automobile Theft Authority Assesment of January 31, 2022, for vehicles covered with insurance during the period of July 1 through December 31, 2021.  ARS § 41-3541(J)</v>
      </c>
      <c r="C43" s="125"/>
      <c r="D43" s="125"/>
      <c r="E43" s="125"/>
      <c r="F43" s="125"/>
      <c r="G43" s="126"/>
      <c r="H43" s="83">
        <f t="shared" si="2"/>
        <v>16</v>
      </c>
      <c r="I43" s="65"/>
      <c r="J43"/>
    </row>
    <row r="44" spans="1:10" ht="54" customHeight="1" x14ac:dyDescent="0.3">
      <c r="A44" s="80">
        <f>+A43+1</f>
        <v>17</v>
      </c>
      <c r="B44" s="125" t="str">
        <f>"Arizona Automobile Theft Authority Assesment of July 31, "&amp;TEXT($J$3,"0000")&amp;", for vehicles covered with insurance during the period of January 1 through June 30, "&amp;TEXT($J$3,"0000")&amp;".  ARS § 41-3541(J)"</f>
        <v>Arizona Automobile Theft Authority Assesment of July 31, 2022, for vehicles covered with insurance during the period of January 1 through June 30, 2022.  ARS § 41-3541(J)</v>
      </c>
      <c r="C44" s="125"/>
      <c r="D44" s="125"/>
      <c r="E44" s="125"/>
      <c r="F44" s="125"/>
      <c r="G44" s="126"/>
      <c r="H44" s="83">
        <f t="shared" si="2"/>
        <v>17</v>
      </c>
      <c r="I44" s="65"/>
      <c r="J44"/>
    </row>
    <row r="45" spans="1:10" ht="15.75" customHeight="1" x14ac:dyDescent="0.3">
      <c r="A45" s="34">
        <f>+A44+1</f>
        <v>18</v>
      </c>
      <c r="B45" s="131" t="s">
        <v>37</v>
      </c>
      <c r="C45" s="198"/>
      <c r="D45" s="198"/>
      <c r="E45" s="198"/>
      <c r="F45" s="198"/>
      <c r="G45" s="40" t="s">
        <v>82</v>
      </c>
      <c r="H45" s="37">
        <f t="shared" si="2"/>
        <v>18</v>
      </c>
      <c r="I45" s="68">
        <f>+SUM(I40:I44)</f>
        <v>0</v>
      </c>
      <c r="J45"/>
    </row>
    <row r="46" spans="1:10" ht="18" x14ac:dyDescent="0.35">
      <c r="I46" s="30"/>
      <c r="J46" s="31"/>
    </row>
    <row r="47" spans="1:10" ht="18" x14ac:dyDescent="0.35">
      <c r="A47" s="41" t="s">
        <v>38</v>
      </c>
      <c r="B47" s="42"/>
      <c r="C47" s="13"/>
      <c r="D47" s="13"/>
      <c r="E47" s="13"/>
      <c r="F47" s="13"/>
      <c r="G47" s="13"/>
      <c r="H47" s="13"/>
      <c r="I47" s="33"/>
    </row>
    <row r="48" spans="1:10" ht="15.75" customHeight="1" x14ac:dyDescent="0.3">
      <c r="A48" s="107">
        <f>+A45+1</f>
        <v>19</v>
      </c>
      <c r="B48" s="123" t="s">
        <v>39</v>
      </c>
      <c r="C48" s="123"/>
      <c r="D48" s="123"/>
      <c r="E48" s="123"/>
      <c r="F48" s="123"/>
      <c r="G48" s="124"/>
      <c r="H48" s="83">
        <f t="shared" ref="H48:H54" si="3">+A48</f>
        <v>19</v>
      </c>
      <c r="I48" s="65"/>
      <c r="J48"/>
    </row>
    <row r="49" spans="1:10" ht="15.75" customHeight="1" x14ac:dyDescent="0.3">
      <c r="A49" s="80">
        <f>+A48+1</f>
        <v>20</v>
      </c>
      <c r="B49" s="125" t="s">
        <v>40</v>
      </c>
      <c r="C49" s="125"/>
      <c r="D49" s="125"/>
      <c r="E49" s="125"/>
      <c r="F49" s="125"/>
      <c r="G49" s="126"/>
      <c r="H49" s="83">
        <f t="shared" si="3"/>
        <v>20</v>
      </c>
      <c r="I49" s="65"/>
      <c r="J49"/>
    </row>
    <row r="50" spans="1:10" ht="46.5" customHeight="1" x14ac:dyDescent="0.3">
      <c r="A50" s="80">
        <f>+A49+1</f>
        <v>21</v>
      </c>
      <c r="B50" s="125" t="s">
        <v>41</v>
      </c>
      <c r="C50" s="125"/>
      <c r="D50" s="125"/>
      <c r="E50" s="125"/>
      <c r="F50" s="125"/>
      <c r="G50" s="126"/>
      <c r="H50" s="83">
        <f t="shared" si="3"/>
        <v>21</v>
      </c>
      <c r="I50" s="65"/>
      <c r="J50"/>
    </row>
    <row r="51" spans="1:10" ht="54" customHeight="1" x14ac:dyDescent="0.3">
      <c r="A51" s="80">
        <f>+A50+1</f>
        <v>22</v>
      </c>
      <c r="B51" s="125" t="s">
        <v>42</v>
      </c>
      <c r="C51" s="125"/>
      <c r="D51" s="125"/>
      <c r="E51" s="125"/>
      <c r="F51" s="125"/>
      <c r="G51" s="126"/>
      <c r="H51" s="83">
        <f t="shared" si="3"/>
        <v>22</v>
      </c>
      <c r="I51" s="65"/>
      <c r="J51"/>
    </row>
    <row r="52" spans="1:10" x14ac:dyDescent="0.3">
      <c r="A52" s="85">
        <f>+A51+1</f>
        <v>23</v>
      </c>
      <c r="B52" s="165" t="s">
        <v>43</v>
      </c>
      <c r="C52" s="165"/>
      <c r="D52" s="165"/>
      <c r="E52" s="165"/>
      <c r="F52" s="165"/>
      <c r="G52" s="166"/>
      <c r="H52" s="82"/>
      <c r="I52" s="66"/>
      <c r="J52"/>
    </row>
    <row r="53" spans="1:10" ht="45" customHeight="1" x14ac:dyDescent="0.3">
      <c r="A53" s="84"/>
      <c r="B53" s="167"/>
      <c r="C53" s="168"/>
      <c r="D53" s="168"/>
      <c r="E53" s="168"/>
      <c r="F53" s="168"/>
      <c r="G53" s="169"/>
      <c r="H53" s="86">
        <f>+A52</f>
        <v>23</v>
      </c>
      <c r="I53" s="67"/>
      <c r="J53"/>
    </row>
    <row r="54" spans="1:10" ht="15.75" customHeight="1" x14ac:dyDescent="0.3">
      <c r="A54" s="34">
        <f>+A52+1</f>
        <v>24</v>
      </c>
      <c r="B54" s="131" t="s">
        <v>44</v>
      </c>
      <c r="C54" s="198"/>
      <c r="D54" s="198"/>
      <c r="E54" s="198"/>
      <c r="F54" s="198"/>
      <c r="G54" s="40" t="s">
        <v>83</v>
      </c>
      <c r="H54" s="37">
        <f t="shared" si="3"/>
        <v>24</v>
      </c>
      <c r="I54" s="68">
        <f>+SUM(I48:I53)</f>
        <v>0</v>
      </c>
      <c r="J54"/>
    </row>
    <row r="56" spans="1:10" x14ac:dyDescent="0.3">
      <c r="J56" s="47" t="str">
        <f>+J30</f>
        <v>2022 |  (</v>
      </c>
    </row>
    <row r="58" spans="1:10" ht="18" x14ac:dyDescent="0.35">
      <c r="A58" s="41" t="s">
        <v>49</v>
      </c>
      <c r="B58" s="42"/>
      <c r="C58" s="13"/>
      <c r="D58" s="13"/>
      <c r="E58" s="13"/>
      <c r="F58" s="13"/>
      <c r="G58" s="13"/>
      <c r="H58" s="13"/>
      <c r="I58" s="33"/>
    </row>
    <row r="59" spans="1:10" ht="9.75" customHeight="1" x14ac:dyDescent="0.3">
      <c r="A59" s="170"/>
      <c r="B59" s="171"/>
      <c r="C59" s="171"/>
      <c r="D59" s="171"/>
      <c r="E59" s="171"/>
      <c r="F59" s="171"/>
      <c r="G59" s="171"/>
      <c r="H59" s="171"/>
      <c r="I59" s="171"/>
      <c r="J59" s="171"/>
    </row>
    <row r="60" spans="1:10" ht="36" customHeight="1" x14ac:dyDescent="0.3">
      <c r="A60" s="44" t="s">
        <v>19</v>
      </c>
      <c r="B60" s="163" t="s">
        <v>45</v>
      </c>
      <c r="C60" s="164"/>
      <c r="D60" s="164"/>
      <c r="E60" s="164"/>
      <c r="F60" s="164"/>
      <c r="G60" s="164"/>
      <c r="H60" s="164"/>
      <c r="I60" s="164"/>
      <c r="J60" s="164"/>
    </row>
    <row r="61" spans="1:10" ht="6" customHeight="1" x14ac:dyDescent="0.3">
      <c r="A61" s="44"/>
      <c r="B61" s="45"/>
      <c r="C61" s="46"/>
      <c r="D61" s="46"/>
      <c r="E61" s="46"/>
      <c r="F61" s="46"/>
      <c r="G61" s="46"/>
      <c r="H61" s="46"/>
      <c r="I61" s="46"/>
      <c r="J61" s="46"/>
    </row>
    <row r="62" spans="1:10" ht="56.25" customHeight="1" x14ac:dyDescent="0.3">
      <c r="A62" s="44" t="s">
        <v>19</v>
      </c>
      <c r="B62" s="163" t="s">
        <v>46</v>
      </c>
      <c r="C62" s="164"/>
      <c r="D62" s="164"/>
      <c r="E62" s="164"/>
      <c r="F62" s="164"/>
      <c r="G62" s="164"/>
      <c r="H62" s="164"/>
      <c r="I62" s="164"/>
      <c r="J62" s="164"/>
    </row>
    <row r="63" spans="1:10" ht="6" customHeight="1" x14ac:dyDescent="0.3">
      <c r="A63" s="44"/>
      <c r="B63" s="45"/>
      <c r="C63" s="46"/>
      <c r="D63" s="46"/>
      <c r="E63" s="46"/>
      <c r="F63" s="46"/>
      <c r="G63" s="46"/>
      <c r="H63" s="46"/>
      <c r="I63" s="46"/>
      <c r="J63" s="46"/>
    </row>
    <row r="64" spans="1:10" ht="87" customHeight="1" x14ac:dyDescent="0.3">
      <c r="A64" s="44" t="s">
        <v>19</v>
      </c>
      <c r="B64" s="163" t="s">
        <v>47</v>
      </c>
      <c r="C64" s="164"/>
      <c r="D64" s="164"/>
      <c r="E64" s="164"/>
      <c r="F64" s="164"/>
      <c r="G64" s="164"/>
      <c r="H64" s="164"/>
      <c r="I64" s="164"/>
      <c r="J64" s="164"/>
    </row>
    <row r="65" spans="1:31" ht="6" customHeight="1" x14ac:dyDescent="0.3">
      <c r="A65" s="62"/>
      <c r="B65" s="45"/>
      <c r="C65" s="46"/>
      <c r="D65" s="46"/>
      <c r="E65" s="46"/>
      <c r="F65" s="46"/>
      <c r="G65" s="46"/>
      <c r="H65" s="46"/>
      <c r="I65" s="46"/>
      <c r="J65" s="46"/>
    </row>
    <row r="66" spans="1:31" ht="117" customHeight="1" x14ac:dyDescent="0.3">
      <c r="A66" s="44" t="s">
        <v>19</v>
      </c>
      <c r="B66" s="163" t="s">
        <v>48</v>
      </c>
      <c r="C66" s="164"/>
      <c r="D66" s="164"/>
      <c r="E66" s="164"/>
      <c r="F66" s="164"/>
      <c r="G66" s="164"/>
      <c r="H66" s="164"/>
      <c r="I66" s="164"/>
      <c r="J66" s="164"/>
    </row>
    <row r="67" spans="1:31" ht="6" customHeight="1" x14ac:dyDescent="0.3">
      <c r="A67" s="44"/>
      <c r="B67" s="45"/>
      <c r="C67" s="46"/>
      <c r="D67" s="46"/>
      <c r="E67" s="46"/>
      <c r="F67" s="46"/>
      <c r="G67" s="46"/>
      <c r="H67" s="46"/>
      <c r="I67" s="46"/>
      <c r="J67" s="46"/>
    </row>
    <row r="68" spans="1:31" ht="156" customHeight="1" x14ac:dyDescent="0.3">
      <c r="A68" s="44" t="s">
        <v>19</v>
      </c>
      <c r="B68" s="163" t="s">
        <v>80</v>
      </c>
      <c r="C68" s="164"/>
      <c r="D68" s="164"/>
      <c r="E68" s="164"/>
      <c r="F68" s="164"/>
      <c r="G68" s="164"/>
      <c r="H68" s="164"/>
      <c r="I68" s="164"/>
      <c r="J68" s="164"/>
    </row>
    <row r="69" spans="1:31" ht="36" customHeight="1" x14ac:dyDescent="0.3">
      <c r="A69" s="62"/>
      <c r="B69"/>
      <c r="C69"/>
      <c r="D69"/>
      <c r="E69"/>
      <c r="F69"/>
      <c r="G69"/>
      <c r="H69"/>
      <c r="I69"/>
      <c r="J69"/>
    </row>
    <row r="70" spans="1:31" ht="18" customHeight="1" x14ac:dyDescent="0.3">
      <c r="A70" s="44"/>
      <c r="B70"/>
      <c r="C70"/>
      <c r="D70"/>
      <c r="E70"/>
      <c r="F70"/>
      <c r="G70"/>
      <c r="H70"/>
      <c r="I70"/>
      <c r="J70"/>
    </row>
    <row r="71" spans="1:31" ht="18" customHeight="1" x14ac:dyDescent="0.3">
      <c r="A71" s="44"/>
      <c r="B71"/>
      <c r="C71"/>
      <c r="D71"/>
      <c r="E71"/>
      <c r="F71"/>
      <c r="G71"/>
      <c r="H71"/>
      <c r="I71"/>
      <c r="J71"/>
    </row>
    <row r="72" spans="1:31" ht="37.5" customHeight="1" x14ac:dyDescent="0.3">
      <c r="B72"/>
      <c r="C72"/>
      <c r="D72"/>
      <c r="E72"/>
      <c r="F72"/>
      <c r="G72"/>
      <c r="H72"/>
      <c r="I72"/>
      <c r="J72"/>
    </row>
    <row r="74" spans="1:31" x14ac:dyDescent="0.3">
      <c r="J74" s="47" t="str">
        <f>+J56</f>
        <v>2022 |  (</v>
      </c>
    </row>
    <row r="76" spans="1:31" x14ac:dyDescent="0.3">
      <c r="A76" s="41" t="s">
        <v>50</v>
      </c>
    </row>
    <row r="77" spans="1:31" x14ac:dyDescent="0.3">
      <c r="B77" s="172"/>
      <c r="C77" s="173"/>
      <c r="D77" s="48"/>
      <c r="E77" s="174" t="str">
        <f>TEXT($J$3,"0000")&amp;" Rate of Tax"</f>
        <v>2022 Rate of Tax</v>
      </c>
      <c r="F77" s="175"/>
      <c r="G77" s="174" t="str">
        <f>TEXT($J$3,"0000")&amp;" Rate of Tax"</f>
        <v>2022 Rate of Tax</v>
      </c>
      <c r="H77" s="175"/>
      <c r="L77" s="1" t="s">
        <v>64</v>
      </c>
      <c r="V77" s="1" t="s">
        <v>65</v>
      </c>
    </row>
    <row r="78" spans="1:31" x14ac:dyDescent="0.3">
      <c r="D78" s="49" t="s">
        <v>51</v>
      </c>
      <c r="E78" s="176" t="s">
        <v>52</v>
      </c>
      <c r="F78" s="177"/>
      <c r="G78" s="176" t="s">
        <v>53</v>
      </c>
      <c r="H78" s="177"/>
      <c r="L78" s="1">
        <v>2022</v>
      </c>
      <c r="M78" s="1">
        <v>2021</v>
      </c>
      <c r="N78" s="1">
        <v>2020</v>
      </c>
      <c r="O78" s="1">
        <v>2019</v>
      </c>
      <c r="P78" s="1">
        <v>2018</v>
      </c>
      <c r="Q78" s="1">
        <v>2017</v>
      </c>
      <c r="R78" s="1">
        <v>2016</v>
      </c>
      <c r="S78" s="1">
        <v>2015</v>
      </c>
      <c r="T78" s="1">
        <v>2014</v>
      </c>
      <c r="V78" s="1">
        <v>2022</v>
      </c>
      <c r="W78" s="1">
        <v>2021</v>
      </c>
      <c r="X78" s="1">
        <v>2020</v>
      </c>
      <c r="Y78" s="1">
        <v>2019</v>
      </c>
      <c r="Z78" s="1">
        <v>2018</v>
      </c>
      <c r="AA78" s="1">
        <v>2017</v>
      </c>
      <c r="AB78" s="1">
        <v>2016</v>
      </c>
      <c r="AC78" s="1">
        <v>2015</v>
      </c>
      <c r="AD78" s="1">
        <v>2014</v>
      </c>
    </row>
    <row r="79" spans="1:31" x14ac:dyDescent="0.3">
      <c r="C79" s="54" t="s">
        <v>69</v>
      </c>
      <c r="D79" s="50" t="s">
        <v>54</v>
      </c>
      <c r="E79" s="178">
        <f>+IF($J$3=$L$78,L79,IF($J$3=$P$78,P79,IF($J$3=$Q$78,Q79,IF($J$3=$R$78,R79,IF($J$3=$T$78,T79,"ERROR")))))</f>
        <v>1.5742900000000001E-3</v>
      </c>
      <c r="F79" s="179"/>
      <c r="G79" s="178">
        <f>+IF($J$3=$V$78,V79,IF($J$3=$Z$78,Z79,IF($J$3=$AA$78,AA79,IF($J$3=$AB$78,AB79,IF($J$3=$AC$78,AC79,IF($J$3=$AD$78,AD79,"ERROR"))))))</f>
        <v>8.2883799999999997E-3</v>
      </c>
      <c r="H79" s="179"/>
      <c r="K79" s="50" t="s">
        <v>54</v>
      </c>
      <c r="L79" s="200">
        <v>1.5742900000000001E-3</v>
      </c>
      <c r="M79" s="116">
        <v>1.6363899999999999E-3</v>
      </c>
      <c r="N79" s="52">
        <v>2.3384E-3</v>
      </c>
      <c r="O79" s="52">
        <v>1.83212E-3</v>
      </c>
      <c r="P79" s="52">
        <v>9.1817999999999999E-4</v>
      </c>
      <c r="Q79" s="52">
        <v>2.6218999999999999E-3</v>
      </c>
      <c r="R79" s="52">
        <v>1.5627900000000001E-3</v>
      </c>
      <c r="S79" s="52">
        <v>4.2090599999999997E-3</v>
      </c>
      <c r="T79" s="52">
        <v>2.2224499999999999E-3</v>
      </c>
      <c r="V79" s="52">
        <v>8.2883799999999997E-3</v>
      </c>
      <c r="W79" s="114">
        <v>1.1612610000000001E-2</v>
      </c>
      <c r="X79" s="52">
        <v>9.2438299999999998E-3</v>
      </c>
      <c r="Y79" s="52">
        <v>9.5368099999999997E-3</v>
      </c>
      <c r="Z79" s="52">
        <v>8.6396300000000006E-3</v>
      </c>
      <c r="AA79" s="52">
        <v>6.8748999999999998E-3</v>
      </c>
      <c r="AB79" s="52">
        <v>1.214521E-2</v>
      </c>
      <c r="AC79" s="52">
        <v>7.9188399999999999E-3</v>
      </c>
      <c r="AD79" s="52">
        <v>8.3703700000000002E-3</v>
      </c>
      <c r="AE79" s="50" t="s">
        <v>54</v>
      </c>
    </row>
    <row r="80" spans="1:31" x14ac:dyDescent="0.3">
      <c r="C80" s="54" t="s">
        <v>70</v>
      </c>
      <c r="D80" s="50" t="s">
        <v>55</v>
      </c>
      <c r="E80" s="178">
        <f>+IF($J$3=$L$78,L80,IF($J$3=$P$78,P80,IF($J$3=$Q$78,Q80,IF($J$3=$R$78,R80,IF($J$3=$T$78,T80,"ERROR")))))</f>
        <v>1.0535999999999999E-4</v>
      </c>
      <c r="F80" s="179"/>
      <c r="G80" s="178">
        <f>+IF($J$3=$V$78,V80,IF($J$3=$Z$78,Z80,IF($J$3=$AA$78,AA80,IF($J$3=$AB$78,AB80,IF($J$3=$AC$78,AC80,IF($J$3=$AD$78,AD80,"ERROR"))))))</f>
        <v>5.0746999999999999E-4</v>
      </c>
      <c r="H80" s="179"/>
      <c r="K80" s="50" t="s">
        <v>55</v>
      </c>
      <c r="L80" s="200">
        <v>1.0535999999999999E-4</v>
      </c>
      <c r="M80" s="116">
        <v>1.2449E-4</v>
      </c>
      <c r="N80" s="52">
        <v>1.4014E-4</v>
      </c>
      <c r="O80" s="52">
        <v>1.5322999999999999E-4</v>
      </c>
      <c r="P80" s="52">
        <v>1.6772E-4</v>
      </c>
      <c r="Q80" s="52">
        <v>1.8059E-4</v>
      </c>
      <c r="R80" s="52">
        <v>2.3655E-4</v>
      </c>
      <c r="S80" s="52">
        <v>2.9577E-4</v>
      </c>
      <c r="T80" s="52">
        <v>2.3955999999999999E-4</v>
      </c>
      <c r="V80" s="52">
        <v>5.0746999999999999E-4</v>
      </c>
      <c r="W80" s="114">
        <v>4.2198000000000002E-4</v>
      </c>
      <c r="X80" s="52">
        <v>4.3389999999999998E-4</v>
      </c>
      <c r="Y80" s="52">
        <v>5.8056999999999998E-4</v>
      </c>
      <c r="Z80" s="52">
        <v>6.2374999999999996E-4</v>
      </c>
      <c r="AA80" s="52">
        <v>5.2729000000000003E-4</v>
      </c>
      <c r="AB80" s="52">
        <v>4.7219999999999999E-4</v>
      </c>
      <c r="AC80" s="52">
        <v>3.3917000000000002E-4</v>
      </c>
      <c r="AD80" s="52">
        <v>8.9629999999999994E-5</v>
      </c>
      <c r="AE80" s="50" t="s">
        <v>55</v>
      </c>
    </row>
    <row r="81" spans="1:31" x14ac:dyDescent="0.3">
      <c r="C81" s="54" t="s">
        <v>71</v>
      </c>
      <c r="D81" s="51" t="s">
        <v>56</v>
      </c>
      <c r="E81" s="178">
        <f>+IF($J$3=$L$78,L81,IF($J$3=$P$78,P81,IF($J$3=$Q$78,Q81,IF($J$3=$R$78,R81,IF($J$3=$T$78,T81,"ERROR")))))</f>
        <v>0</v>
      </c>
      <c r="F81" s="179"/>
      <c r="G81" s="178">
        <f>+IF($J$3=$V$78,V81,IF($J$3=$Z$78,Z81,IF($J$3=$AA$78,AA81,IF($J$3=$AB$78,AB81,IF($J$3=$AC$78,AC81,IF($J$3=$AD$78,AD81,"ERROR"))))))</f>
        <v>1.405584E-2</v>
      </c>
      <c r="H81" s="179"/>
      <c r="K81" s="51" t="s">
        <v>56</v>
      </c>
      <c r="L81" s="201">
        <v>0</v>
      </c>
      <c r="M81" s="113">
        <v>0</v>
      </c>
      <c r="N81" s="52">
        <v>0</v>
      </c>
      <c r="O81" s="52">
        <v>0</v>
      </c>
      <c r="P81" s="52">
        <v>0</v>
      </c>
      <c r="Q81" s="52">
        <v>0</v>
      </c>
      <c r="R81" s="52">
        <v>0</v>
      </c>
      <c r="S81" s="52">
        <v>0</v>
      </c>
      <c r="T81" s="52">
        <v>0</v>
      </c>
      <c r="V81" s="52">
        <v>1.405584E-2</v>
      </c>
      <c r="W81" s="114">
        <v>1.8536770000000001E-2</v>
      </c>
      <c r="X81" s="52">
        <v>1.9040749999999999E-2</v>
      </c>
      <c r="Y81" s="52">
        <v>2.3270829999999999E-2</v>
      </c>
      <c r="Z81" s="52">
        <v>2.9502250000000001E-2</v>
      </c>
      <c r="AA81" s="52">
        <v>2.9972970000000002E-2</v>
      </c>
      <c r="AB81" s="52">
        <v>2.7251339999999999E-2</v>
      </c>
      <c r="AC81" s="52">
        <v>2.7707840000000001E-2</v>
      </c>
      <c r="AD81" s="52">
        <v>2.9025269999999999E-2</v>
      </c>
      <c r="AE81" s="51" t="s">
        <v>56</v>
      </c>
    </row>
    <row r="82" spans="1:31" x14ac:dyDescent="0.3">
      <c r="C82" s="54" t="s">
        <v>72</v>
      </c>
      <c r="D82" s="51" t="s">
        <v>57</v>
      </c>
      <c r="E82" s="178">
        <f>+IF($J$3=$L$78,L82,IF($J$3=$P$78,P82,IF($J$3=$Q$78,Q82,IF($J$3=$R$78,R82,IF($J$3=$T$78,T82,"ERROR")))))</f>
        <v>7.8724999999999993E-3</v>
      </c>
      <c r="F82" s="179"/>
      <c r="G82" s="178">
        <f>+IF($J$3=$V$78,V82,IF($J$3=$Z$78,Z82,IF($J$3=$AA$78,AA82,IF($J$3=$AB$78,AB82,IF($J$3=$AC$78,AC82,IF($J$3=$AD$78,AD82,"ERROR"))))))</f>
        <v>5.875412E-2</v>
      </c>
      <c r="H82" s="179"/>
      <c r="K82" s="51" t="s">
        <v>57</v>
      </c>
      <c r="L82" s="201">
        <v>7.8724999999999993E-3</v>
      </c>
      <c r="M82" s="116">
        <v>7.3118200000000001E-3</v>
      </c>
      <c r="N82" s="52">
        <v>1.340333E-2</v>
      </c>
      <c r="O82" s="52">
        <v>1.1020439999999999E-2</v>
      </c>
      <c r="P82" s="52">
        <v>1.519568E-2</v>
      </c>
      <c r="Q82" s="52">
        <v>1.357908E-2</v>
      </c>
      <c r="R82" s="52">
        <v>1.514367E-2</v>
      </c>
      <c r="S82" s="52">
        <v>8.8923600000000002E-3</v>
      </c>
      <c r="T82" s="52">
        <v>1.7628540000000002E-2</v>
      </c>
      <c r="V82" s="52">
        <v>5.875412E-2</v>
      </c>
      <c r="W82" s="114">
        <v>5.307593E-2</v>
      </c>
      <c r="X82" s="52">
        <v>5.6448249999999998E-2</v>
      </c>
      <c r="Y82" s="52">
        <v>5.6354309999999998E-2</v>
      </c>
      <c r="Z82" s="52">
        <v>5.777243E-2</v>
      </c>
      <c r="AA82" s="52">
        <v>5.722928E-2</v>
      </c>
      <c r="AB82" s="52">
        <v>5.7192020000000003E-2</v>
      </c>
      <c r="AC82" s="52">
        <v>5.4256739999999998E-2</v>
      </c>
      <c r="AD82" s="52">
        <v>4.5585380000000002E-2</v>
      </c>
      <c r="AE82" s="51" t="s">
        <v>57</v>
      </c>
    </row>
    <row r="83" spans="1:31" x14ac:dyDescent="0.3">
      <c r="C83" s="54" t="s">
        <v>73</v>
      </c>
      <c r="D83" s="51" t="s">
        <v>58</v>
      </c>
      <c r="E83" s="178">
        <f>+IF($J$3=$L$78,L83,IF($J$3=$P$78,P83,IF($J$3=$Q$78,Q83,IF($J$3=$R$78,R83,IF($J$3=$T$78,T83,"ERROR")))))</f>
        <v>5.8719200000000001E-3</v>
      </c>
      <c r="F83" s="179"/>
      <c r="G83" s="178">
        <f>+IF($J$3=$V$78,V83,IF($J$3=$Z$78,Z83,IF($J$3=$AA$78,AA83,IF($J$3=$AB$78,AB83,IF($J$3=$AC$78,AC83,IF($J$3=$AD$78,AD83,"ERROR"))))))</f>
        <v>1.026081E-2</v>
      </c>
      <c r="H83" s="179"/>
      <c r="K83" s="51" t="s">
        <v>58</v>
      </c>
      <c r="L83" s="201">
        <v>5.8719200000000001E-3</v>
      </c>
      <c r="M83" s="116">
        <v>5.4871599999999996E-3</v>
      </c>
      <c r="N83" s="52">
        <v>5.68237E-3</v>
      </c>
      <c r="O83" s="52">
        <v>5.9149900000000002E-3</v>
      </c>
      <c r="P83" s="52">
        <v>5.6701700000000004E-3</v>
      </c>
      <c r="Q83" s="52">
        <v>6.9864799999999998E-3</v>
      </c>
      <c r="R83" s="52">
        <v>6.7674199999999997E-3</v>
      </c>
      <c r="S83" s="52">
        <v>5.0285699999999996E-3</v>
      </c>
      <c r="T83" s="52">
        <v>4.7129199999999998E-3</v>
      </c>
      <c r="V83" s="52">
        <v>1.026081E-2</v>
      </c>
      <c r="W83" s="114">
        <v>9.91474E-3</v>
      </c>
      <c r="X83" s="52">
        <v>9.7134999999999999E-3</v>
      </c>
      <c r="Y83" s="52">
        <v>1.221909E-2</v>
      </c>
      <c r="Z83" s="52">
        <v>1.192181E-2</v>
      </c>
      <c r="AA83" s="52">
        <v>9.9976200000000005E-3</v>
      </c>
      <c r="AB83" s="52">
        <v>9.6753499999999992E-3</v>
      </c>
      <c r="AC83" s="52">
        <v>1.0301859999999999E-2</v>
      </c>
      <c r="AD83" s="52">
        <v>8.2249799999999998E-3</v>
      </c>
      <c r="AE83" s="51" t="s">
        <v>58</v>
      </c>
    </row>
    <row r="84" spans="1:31" x14ac:dyDescent="0.3">
      <c r="C84" s="54" t="s">
        <v>74</v>
      </c>
      <c r="D84" s="51" t="s">
        <v>59</v>
      </c>
      <c r="E84" s="178">
        <f>+IF($J$3=$L$78,L84,IF($J$3=$P$78,P84,IF($J$3=$Q$78,Q84,IF($J$3=$R$78,R84,IF($J$3=$T$78,T84,"ERROR")))))</f>
        <v>0</v>
      </c>
      <c r="F84" s="179"/>
      <c r="G84" s="178">
        <f>+IF($J$3=$V$78,V84,IF($J$3=$Z$78,Z84,IF($J$3=$AA$78,AA84,IF($J$3=$AB$78,AB84,IF($J$3=$AC$78,AC84,IF($J$3=$AD$78,AD84,"ERROR"))))))</f>
        <v>0</v>
      </c>
      <c r="H84" s="179"/>
      <c r="K84" s="51" t="s">
        <v>59</v>
      </c>
      <c r="L84" s="201">
        <v>0</v>
      </c>
      <c r="M84" s="113">
        <v>0</v>
      </c>
      <c r="N84" s="52">
        <v>0</v>
      </c>
      <c r="O84" s="52">
        <v>0</v>
      </c>
      <c r="P84" s="52">
        <v>0</v>
      </c>
      <c r="Q84" s="52">
        <v>0</v>
      </c>
      <c r="R84" s="52">
        <v>0</v>
      </c>
      <c r="S84" s="52">
        <v>0</v>
      </c>
      <c r="T84" s="52">
        <v>0</v>
      </c>
      <c r="V84" s="52">
        <v>0</v>
      </c>
      <c r="W84" s="117">
        <v>0</v>
      </c>
      <c r="X84" s="52">
        <v>0</v>
      </c>
      <c r="Y84" s="52">
        <v>0</v>
      </c>
      <c r="Z84" s="52">
        <v>0</v>
      </c>
      <c r="AA84" s="52">
        <v>0</v>
      </c>
      <c r="AB84" s="52">
        <v>0</v>
      </c>
      <c r="AC84" s="52">
        <v>0</v>
      </c>
      <c r="AD84" s="52">
        <v>1.0265E-4</v>
      </c>
      <c r="AE84" s="51" t="s">
        <v>59</v>
      </c>
    </row>
    <row r="85" spans="1:31" x14ac:dyDescent="0.3">
      <c r="C85" s="54" t="s">
        <v>75</v>
      </c>
      <c r="D85" s="51" t="s">
        <v>60</v>
      </c>
      <c r="E85" s="178">
        <f>+IF($J$3=$L$78,L85,IF($J$3=$P$78,P85,IF($J$3=$Q$78,Q85,IF($J$3=$R$78,R85,IF($J$3=$T$78,T85,"ERROR")))))</f>
        <v>0</v>
      </c>
      <c r="F85" s="179"/>
      <c r="G85" s="178">
        <f>+IF($J$3=$V$78,V85,IF($J$3=$Z$78,Z85,IF($J$3=$AA$78,AA85,IF($J$3=$AB$78,AB85,IF($J$3=$AC$78,AC85,IF($J$3=$AD$78,AD85,"ERROR"))))))</f>
        <v>7.3250000000000005E-5</v>
      </c>
      <c r="H85" s="179"/>
      <c r="K85" s="51" t="s">
        <v>60</v>
      </c>
      <c r="L85" s="201">
        <v>0</v>
      </c>
      <c r="M85" s="113">
        <v>0</v>
      </c>
      <c r="N85" s="52">
        <v>0</v>
      </c>
      <c r="O85" s="52">
        <v>4.8400000000000002E-6</v>
      </c>
      <c r="P85" s="52">
        <v>0</v>
      </c>
      <c r="Q85" s="52">
        <v>0</v>
      </c>
      <c r="R85" s="52">
        <v>0</v>
      </c>
      <c r="S85" s="52">
        <v>0</v>
      </c>
      <c r="T85" s="52">
        <v>0</v>
      </c>
      <c r="V85" s="52">
        <v>7.3250000000000005E-5</v>
      </c>
      <c r="W85" s="114">
        <v>8.3109999999999995E-5</v>
      </c>
      <c r="X85" s="52">
        <v>2.3370000000000002E-5</v>
      </c>
      <c r="Y85" s="52">
        <v>7.4309999999999998E-5</v>
      </c>
      <c r="Z85" s="52">
        <v>9.7999999999999993E-7</v>
      </c>
      <c r="AA85" s="52">
        <v>0</v>
      </c>
      <c r="AB85" s="52">
        <v>8.0400000000000003E-5</v>
      </c>
      <c r="AC85" s="52">
        <v>9.8319999999999994E-5</v>
      </c>
      <c r="AD85" s="52">
        <v>9.1479999999999998E-5</v>
      </c>
      <c r="AE85" s="51" t="s">
        <v>60</v>
      </c>
    </row>
    <row r="86" spans="1:31" x14ac:dyDescent="0.3">
      <c r="C86" s="54" t="s">
        <v>76</v>
      </c>
      <c r="D86" s="51" t="s">
        <v>223</v>
      </c>
      <c r="E86" s="178">
        <f>+IF($J$3=$L$78,L86,IF($J$3=$P$78,P86,IF($J$3=$Q$78,Q86,IF($J$3=$R$78,R86,IF($J$3=$T$78,T86,"ERROR")))))</f>
        <v>0</v>
      </c>
      <c r="F86" s="179"/>
      <c r="G86" s="180">
        <f>+IF($J$3=$V$78,V86,IF($J$3=$Z$78,Z86,IF($J$3=$AA$78,AA86,IF($J$3=$AB$78,AB86,IF($J$3=$AC$78,AC86,IF($J$3=$AD$78,AD86,"ERROR"))))))</f>
        <v>0</v>
      </c>
      <c r="H86" s="181"/>
      <c r="K86" s="51" t="s">
        <v>61</v>
      </c>
      <c r="L86" s="201">
        <v>0</v>
      </c>
      <c r="M86" s="113">
        <v>0</v>
      </c>
      <c r="N86" s="52">
        <v>0</v>
      </c>
      <c r="O86" s="52">
        <v>0</v>
      </c>
      <c r="P86" s="52">
        <v>0</v>
      </c>
      <c r="Q86" s="52">
        <v>0</v>
      </c>
      <c r="R86" s="52">
        <v>0</v>
      </c>
      <c r="S86" s="52">
        <v>0</v>
      </c>
      <c r="T86" s="52">
        <v>3.28743E-3</v>
      </c>
      <c r="V86" s="52">
        <v>0</v>
      </c>
      <c r="W86" s="117">
        <v>0</v>
      </c>
      <c r="X86" s="52">
        <v>0</v>
      </c>
      <c r="Y86" s="52">
        <v>0</v>
      </c>
      <c r="Z86" s="52">
        <v>0</v>
      </c>
      <c r="AA86" s="52">
        <v>0</v>
      </c>
      <c r="AB86" s="52">
        <v>0</v>
      </c>
      <c r="AC86" s="52">
        <v>0</v>
      </c>
      <c r="AD86" s="52">
        <v>3.6091999999999999E-3</v>
      </c>
      <c r="AE86" s="51" t="s">
        <v>61</v>
      </c>
    </row>
    <row r="87" spans="1:31" x14ac:dyDescent="0.3">
      <c r="C87" s="54" t="s">
        <v>77</v>
      </c>
      <c r="D87" s="51" t="s">
        <v>62</v>
      </c>
      <c r="E87" s="178">
        <f>+IF($J$3=$L$78,L87,IF($J$3=$P$78,P87,IF($J$3=$Q$78,Q87,IF($J$3=$R$78,R87,IF($J$3=$T$78,T87,"ERROR")))))</f>
        <v>6.1907899999999998E-3</v>
      </c>
      <c r="F87" s="179"/>
      <c r="G87" s="178">
        <f>+IF($J$3=$V$78,V87,IF($J$3=$Z$78,Z87,IF($J$3=$AA$78,AA87,IF($J$3=$AB$78,AB87,IF($J$3=$AC$78,AC87,IF($J$3=$AD$78,AD87,"ERROR"))))))</f>
        <v>1.5307650000000001E-2</v>
      </c>
      <c r="H87" s="179"/>
      <c r="K87" s="51" t="s">
        <v>62</v>
      </c>
      <c r="L87" s="201">
        <v>6.1907899999999998E-3</v>
      </c>
      <c r="M87" s="115">
        <v>6.2642899999999996E-3</v>
      </c>
      <c r="N87" s="52">
        <v>6.8110599999999999E-3</v>
      </c>
      <c r="O87" s="52">
        <v>9.6454899999999996E-3</v>
      </c>
      <c r="P87" s="52">
        <v>6.7808199999999999E-3</v>
      </c>
      <c r="Q87" s="52">
        <v>7.7689100000000004E-3</v>
      </c>
      <c r="R87" s="52">
        <v>6.7193900000000004E-3</v>
      </c>
      <c r="S87" s="97">
        <v>7.5851800000000004E-3</v>
      </c>
      <c r="T87" s="52">
        <v>7.8972299999999999E-3</v>
      </c>
      <c r="V87" s="52">
        <v>1.5307650000000001E-2</v>
      </c>
      <c r="W87" s="114">
        <v>1.6450630000000001E-2</v>
      </c>
      <c r="X87" s="52">
        <v>1.7657880000000001E-2</v>
      </c>
      <c r="Y87" s="52">
        <v>1.6556100000000001E-2</v>
      </c>
      <c r="Z87" s="52">
        <v>2.456026E-2</v>
      </c>
      <c r="AA87" s="52">
        <v>2.1736749999999999E-2</v>
      </c>
      <c r="AB87" s="52">
        <v>1.772015E-2</v>
      </c>
      <c r="AC87" s="52">
        <v>1.5739940000000001E-2</v>
      </c>
      <c r="AD87" s="52">
        <v>1.8559610000000001E-2</v>
      </c>
      <c r="AE87" s="51" t="s">
        <v>62</v>
      </c>
    </row>
    <row r="88" spans="1:31" x14ac:dyDescent="0.3">
      <c r="C88" s="54" t="s">
        <v>78</v>
      </c>
      <c r="D88" s="51" t="s">
        <v>63</v>
      </c>
      <c r="E88" s="184">
        <f>+IF($J$3=$L$78,L88,IF($J$3=$P$78,P88,IF($J$3=$Q$78,Q88,IF($J$3=$R$78,R88,IF($J$3=$T$78,T88,"ERROR")))))</f>
        <v>4.0580000000000001E-5</v>
      </c>
      <c r="F88" s="185"/>
      <c r="G88" s="184">
        <f>+IF($J$3=$V$78,V88,IF($J$3=$Z$78,Z88,IF($J$3=$AA$78,AA88,IF($J$3=$AB$78,AB88,IF($J$3=$AC$78,AC88,IF($J$3=$AD$78,AD88,"ERROR"))))))</f>
        <v>8.8400000000000001E-6</v>
      </c>
      <c r="H88" s="185"/>
      <c r="K88" s="51" t="s">
        <v>63</v>
      </c>
      <c r="L88" s="201">
        <v>4.0580000000000001E-5</v>
      </c>
      <c r="M88" s="115">
        <v>5.1870000000000003E-5</v>
      </c>
      <c r="N88" s="52">
        <v>1.2809999999999999E-5</v>
      </c>
      <c r="O88" s="52">
        <v>6.0550000000000001E-5</v>
      </c>
      <c r="P88" s="52">
        <v>7.2810000000000003E-5</v>
      </c>
      <c r="Q88" s="52">
        <v>8.1769999999999998E-5</v>
      </c>
      <c r="R88" s="52">
        <v>8.2600000000000002E-5</v>
      </c>
      <c r="S88" s="52">
        <v>5.3430000000000002E-5</v>
      </c>
      <c r="T88" s="52">
        <v>7.674E-5</v>
      </c>
      <c r="V88" s="52">
        <v>8.8400000000000001E-6</v>
      </c>
      <c r="W88" s="117">
        <v>0</v>
      </c>
      <c r="X88" s="52">
        <v>3.2809999999999999E-5</v>
      </c>
      <c r="Y88" s="52">
        <v>3.8800000000000001E-5</v>
      </c>
      <c r="Z88" s="52">
        <v>4.104E-5</v>
      </c>
      <c r="AA88" s="52">
        <v>3.6890000000000001E-5</v>
      </c>
      <c r="AB88" s="52">
        <v>3.413E-5</v>
      </c>
      <c r="AC88" s="52">
        <v>3.4530000000000003E-5</v>
      </c>
      <c r="AD88" s="52">
        <v>2.5530000000000001E-5</v>
      </c>
      <c r="AE88" s="51" t="s">
        <v>63</v>
      </c>
    </row>
    <row r="89" spans="1:31" x14ac:dyDescent="0.3">
      <c r="A89" s="13"/>
      <c r="D89" s="63" t="s">
        <v>224</v>
      </c>
    </row>
    <row r="90" spans="1:31" ht="15" customHeight="1" x14ac:dyDescent="0.3">
      <c r="A90" s="39">
        <v>25</v>
      </c>
      <c r="B90" s="186" t="s">
        <v>66</v>
      </c>
      <c r="C90" s="186"/>
      <c r="D90" s="186"/>
      <c r="E90" s="186"/>
      <c r="F90" s="186"/>
      <c r="G90" s="186"/>
      <c r="P90" s="75" t="s">
        <v>227</v>
      </c>
    </row>
    <row r="91" spans="1:31" ht="5.25" customHeight="1" x14ac:dyDescent="0.3">
      <c r="C91" s="13"/>
      <c r="D91" s="13"/>
      <c r="E91" s="13"/>
    </row>
    <row r="92" spans="1:31" ht="32.25" customHeight="1" x14ac:dyDescent="0.3">
      <c r="B92" s="53" t="s">
        <v>67</v>
      </c>
      <c r="C92" s="189" t="str">
        <f>IF(ISERROR(VLOOKUP(F10,C79:D88,2,FALSE)),"The addition to the rate is not applicable for an insurer from "&amp;TEXT(F10,"&gt;")&amp;".  You may skip line 25.b., below.","Addition to the rate of tax for "&amp;VLOOKUP(F10,C79:D88,2,FALSE)&amp;". See the table, above.")</f>
        <v>The addition to the rate is not applicable for an insurer from &gt;.  You may skip line 25.b., below.</v>
      </c>
      <c r="D92" s="190"/>
      <c r="E92" s="191"/>
      <c r="F92" s="192">
        <f>IF(ISERROR(+IF(UPPER(H11)="X",VLOOKUP(rt_Domicile,C79:H88,3,FALSE),VLOOKUP(rt_Domicile,C79:H88,5,FALSE)))=TRUE,0,(+IF(UPPER(H11)="X",VLOOKUP(rt_Domicile,C79:H88,3,FALSE),VLOOKUP(rt_Domicile,C79:H88,5,FALSE))))</f>
        <v>0</v>
      </c>
      <c r="G92" s="193"/>
    </row>
    <row r="93" spans="1:31" ht="45.75" customHeight="1" x14ac:dyDescent="0.3">
      <c r="A93" s="87"/>
      <c r="B93" s="88" t="s">
        <v>68</v>
      </c>
      <c r="C93" s="187" t="str">
        <f>IF(LEFT(TRIM(C92),12)="The addition","Leave this blank; skip to Line 26","Arizona insurance premiums and annuity considerations that would be taxable by the insurer's domicile.")</f>
        <v>Leave this blank; skip to Line 26</v>
      </c>
      <c r="D93" s="187"/>
      <c r="E93" s="188"/>
      <c r="F93" s="194"/>
      <c r="G93" s="195"/>
    </row>
    <row r="94" spans="1:31" ht="15.75" customHeight="1" x14ac:dyDescent="0.3">
      <c r="A94" s="43"/>
      <c r="B94" s="196" t="s">
        <v>79</v>
      </c>
      <c r="C94" s="196"/>
      <c r="D94" s="196"/>
      <c r="E94" s="196"/>
      <c r="F94" s="196"/>
      <c r="G94" s="199"/>
      <c r="H94" s="37">
        <f>+A90</f>
        <v>25</v>
      </c>
      <c r="I94" s="68">
        <f>+ROUND(F93*F92,2)</f>
        <v>0</v>
      </c>
      <c r="J94"/>
    </row>
    <row r="95" spans="1:31" ht="45" customHeight="1" x14ac:dyDescent="0.3">
      <c r="A95" s="80">
        <f>+A90+1</f>
        <v>26</v>
      </c>
      <c r="B95" s="125" t="s">
        <v>235</v>
      </c>
      <c r="C95" s="125"/>
      <c r="D95" s="125"/>
      <c r="E95" s="125"/>
      <c r="F95" s="125"/>
      <c r="G95" s="126"/>
      <c r="H95" s="89">
        <f>+A95</f>
        <v>26</v>
      </c>
      <c r="I95" s="72"/>
    </row>
    <row r="96" spans="1:31" ht="28.5" customHeight="1" x14ac:dyDescent="0.3">
      <c r="A96" s="85">
        <f>+A95+1</f>
        <v>27</v>
      </c>
      <c r="B96" s="165" t="s">
        <v>86</v>
      </c>
      <c r="C96" s="165"/>
      <c r="D96" s="165"/>
      <c r="E96" s="165"/>
      <c r="F96" s="165"/>
      <c r="G96" s="166"/>
      <c r="H96" s="82"/>
      <c r="I96" s="35"/>
    </row>
    <row r="97" spans="1:10" ht="67.5" customHeight="1" x14ac:dyDescent="0.3">
      <c r="A97" s="84"/>
      <c r="B97" s="182"/>
      <c r="C97" s="182"/>
      <c r="D97" s="182"/>
      <c r="E97" s="182"/>
      <c r="F97" s="182"/>
      <c r="G97" s="183"/>
      <c r="H97" s="86">
        <f>+H95+1</f>
        <v>27</v>
      </c>
      <c r="I97" s="55"/>
    </row>
    <row r="98" spans="1:10" ht="28.5" customHeight="1" x14ac:dyDescent="0.3">
      <c r="A98" s="85">
        <f>+A96+1</f>
        <v>28</v>
      </c>
      <c r="B98" s="165" t="s">
        <v>86</v>
      </c>
      <c r="C98" s="165"/>
      <c r="D98" s="165"/>
      <c r="E98" s="165"/>
      <c r="F98" s="165"/>
      <c r="G98" s="166"/>
      <c r="H98" s="82"/>
      <c r="I98" s="35"/>
    </row>
    <row r="99" spans="1:10" ht="67.5" customHeight="1" x14ac:dyDescent="0.3">
      <c r="A99" s="84"/>
      <c r="B99" s="182"/>
      <c r="C99" s="182"/>
      <c r="D99" s="182"/>
      <c r="E99" s="182"/>
      <c r="F99" s="182"/>
      <c r="G99" s="183"/>
      <c r="H99" s="86">
        <f>+H97+1</f>
        <v>28</v>
      </c>
      <c r="I99" s="55"/>
    </row>
    <row r="100" spans="1:10" ht="27.75" customHeight="1" x14ac:dyDescent="0.3">
      <c r="A100" s="85">
        <f>+A98+1</f>
        <v>29</v>
      </c>
      <c r="B100" s="165" t="s">
        <v>86</v>
      </c>
      <c r="C100" s="165"/>
      <c r="D100" s="165"/>
      <c r="E100" s="165"/>
      <c r="F100" s="165"/>
      <c r="G100" s="166"/>
      <c r="H100" s="82"/>
      <c r="I100" s="35"/>
    </row>
    <row r="101" spans="1:10" ht="63" customHeight="1" x14ac:dyDescent="0.3">
      <c r="A101" s="84"/>
      <c r="B101" s="182"/>
      <c r="C101" s="182"/>
      <c r="D101" s="182"/>
      <c r="E101" s="182"/>
      <c r="F101" s="182"/>
      <c r="G101" s="183"/>
      <c r="H101" s="86">
        <f>+A100</f>
        <v>29</v>
      </c>
      <c r="I101" s="55"/>
    </row>
    <row r="102" spans="1:10" x14ac:dyDescent="0.3">
      <c r="J102" s="47" t="str">
        <f>+J56</f>
        <v>2022 |  (</v>
      </c>
    </row>
    <row r="104" spans="1:10" ht="27.75" customHeight="1" x14ac:dyDescent="0.3">
      <c r="A104" s="85">
        <f>+A100+1</f>
        <v>30</v>
      </c>
      <c r="B104" s="165" t="s">
        <v>86</v>
      </c>
      <c r="C104" s="165"/>
      <c r="D104" s="165"/>
      <c r="E104" s="165"/>
      <c r="F104" s="165"/>
      <c r="G104" s="166"/>
      <c r="H104" s="82"/>
      <c r="I104" s="35"/>
    </row>
    <row r="105" spans="1:10" ht="63" customHeight="1" x14ac:dyDescent="0.3">
      <c r="A105" s="84"/>
      <c r="B105" s="182"/>
      <c r="C105" s="182"/>
      <c r="D105" s="182"/>
      <c r="E105" s="182"/>
      <c r="F105" s="182"/>
      <c r="G105" s="183"/>
      <c r="H105" s="86">
        <f>+A104</f>
        <v>30</v>
      </c>
      <c r="I105" s="55"/>
    </row>
    <row r="106" spans="1:10" ht="29.25" customHeight="1" x14ac:dyDescent="0.3">
      <c r="A106" s="85">
        <f>+A104+1</f>
        <v>31</v>
      </c>
      <c r="B106" s="165" t="s">
        <v>86</v>
      </c>
      <c r="C106" s="165"/>
      <c r="D106" s="165"/>
      <c r="E106" s="165"/>
      <c r="F106" s="165"/>
      <c r="G106" s="166"/>
      <c r="H106" s="82"/>
      <c r="I106" s="35"/>
    </row>
    <row r="107" spans="1:10" ht="63" customHeight="1" x14ac:dyDescent="0.3">
      <c r="A107" s="84"/>
      <c r="B107" s="182"/>
      <c r="C107" s="182"/>
      <c r="D107" s="182"/>
      <c r="E107" s="182"/>
      <c r="F107" s="182"/>
      <c r="G107" s="183"/>
      <c r="H107" s="86">
        <f>+A106</f>
        <v>31</v>
      </c>
      <c r="I107" s="55"/>
    </row>
    <row r="108" spans="1:10" ht="28.5" customHeight="1" x14ac:dyDescent="0.3">
      <c r="A108" s="85">
        <f>+A106+1</f>
        <v>32</v>
      </c>
      <c r="B108" s="165" t="s">
        <v>86</v>
      </c>
      <c r="C108" s="165"/>
      <c r="D108" s="165"/>
      <c r="E108" s="165"/>
      <c r="F108" s="165"/>
      <c r="G108" s="166"/>
      <c r="H108" s="82"/>
      <c r="I108" s="35"/>
    </row>
    <row r="109" spans="1:10" ht="63" customHeight="1" x14ac:dyDescent="0.3">
      <c r="A109" s="84"/>
      <c r="B109" s="182"/>
      <c r="C109" s="182"/>
      <c r="D109" s="182"/>
      <c r="E109" s="182"/>
      <c r="F109" s="182"/>
      <c r="G109" s="183"/>
      <c r="H109" s="86">
        <f>+A108</f>
        <v>32</v>
      </c>
      <c r="I109" s="55"/>
    </row>
    <row r="110" spans="1:10" ht="28.5" customHeight="1" x14ac:dyDescent="0.3">
      <c r="A110" s="85">
        <f>+A108+1</f>
        <v>33</v>
      </c>
      <c r="B110" s="165" t="s">
        <v>86</v>
      </c>
      <c r="C110" s="165"/>
      <c r="D110" s="165"/>
      <c r="E110" s="165"/>
      <c r="F110" s="165"/>
      <c r="G110" s="166"/>
      <c r="H110" s="82"/>
      <c r="I110" s="35"/>
    </row>
    <row r="111" spans="1:10" ht="63" customHeight="1" x14ac:dyDescent="0.3">
      <c r="A111" s="84"/>
      <c r="B111" s="182"/>
      <c r="C111" s="182"/>
      <c r="D111" s="182"/>
      <c r="E111" s="182"/>
      <c r="F111" s="182"/>
      <c r="G111" s="183"/>
      <c r="H111" s="86">
        <f>+A110</f>
        <v>33</v>
      </c>
      <c r="I111" s="55"/>
    </row>
    <row r="112" spans="1:10" ht="28.5" customHeight="1" x14ac:dyDescent="0.3">
      <c r="A112" s="85">
        <f>+A110+1</f>
        <v>34</v>
      </c>
      <c r="B112" s="165" t="s">
        <v>86</v>
      </c>
      <c r="C112" s="165"/>
      <c r="D112" s="165"/>
      <c r="E112" s="165"/>
      <c r="F112" s="165"/>
      <c r="G112" s="166"/>
      <c r="H112" s="82"/>
      <c r="I112" s="35"/>
    </row>
    <row r="113" spans="1:15" ht="63" customHeight="1" x14ac:dyDescent="0.3">
      <c r="A113" s="84"/>
      <c r="B113" s="182"/>
      <c r="C113" s="182"/>
      <c r="D113" s="182"/>
      <c r="E113" s="182"/>
      <c r="F113" s="182"/>
      <c r="G113" s="183"/>
      <c r="H113" s="86">
        <f>+A112</f>
        <v>34</v>
      </c>
      <c r="I113" s="55"/>
    </row>
    <row r="114" spans="1:15" ht="28.5" customHeight="1" x14ac:dyDescent="0.3">
      <c r="A114" s="85">
        <f>+A112+1</f>
        <v>35</v>
      </c>
      <c r="B114" s="165" t="s">
        <v>86</v>
      </c>
      <c r="C114" s="165"/>
      <c r="D114" s="165"/>
      <c r="E114" s="165"/>
      <c r="F114" s="165"/>
      <c r="G114" s="166"/>
      <c r="H114" s="82"/>
      <c r="I114" s="35"/>
    </row>
    <row r="115" spans="1:15" ht="63" customHeight="1" x14ac:dyDescent="0.3">
      <c r="A115" s="84"/>
      <c r="B115" s="182"/>
      <c r="C115" s="182"/>
      <c r="D115" s="182"/>
      <c r="E115" s="182"/>
      <c r="F115" s="182"/>
      <c r="G115" s="183"/>
      <c r="H115" s="86">
        <f>+A114</f>
        <v>35</v>
      </c>
      <c r="I115" s="55"/>
    </row>
    <row r="116" spans="1:15" ht="15.75" customHeight="1" x14ac:dyDescent="0.3">
      <c r="A116" s="38"/>
    </row>
    <row r="117" spans="1:15" ht="15.75" customHeight="1" x14ac:dyDescent="0.3">
      <c r="A117" s="43">
        <f>+A114+1</f>
        <v>36</v>
      </c>
      <c r="B117" s="196" t="s">
        <v>81</v>
      </c>
      <c r="C117" s="197"/>
      <c r="D117" s="197"/>
      <c r="E117" s="197"/>
      <c r="F117" s="197"/>
      <c r="G117" s="40" t="s">
        <v>84</v>
      </c>
      <c r="H117" s="37">
        <f>+A117</f>
        <v>36</v>
      </c>
      <c r="I117" s="68">
        <f>+SUM(I94:I116)</f>
        <v>0</v>
      </c>
      <c r="J117"/>
    </row>
    <row r="124" spans="1:15" x14ac:dyDescent="0.3">
      <c r="N124" s="1" t="s">
        <v>132</v>
      </c>
      <c r="O124" s="1" t="s">
        <v>132</v>
      </c>
    </row>
    <row r="125" spans="1:15" x14ac:dyDescent="0.3">
      <c r="N125" t="s">
        <v>69</v>
      </c>
      <c r="O125" t="s">
        <v>69</v>
      </c>
    </row>
    <row r="126" spans="1:15" x14ac:dyDescent="0.3">
      <c r="N126" t="s">
        <v>91</v>
      </c>
      <c r="O126" t="s">
        <v>91</v>
      </c>
    </row>
    <row r="127" spans="1:15" x14ac:dyDescent="0.3">
      <c r="N127" t="s">
        <v>92</v>
      </c>
      <c r="O127" t="s">
        <v>92</v>
      </c>
    </row>
    <row r="128" spans="1:15" x14ac:dyDescent="0.3">
      <c r="N128" t="s">
        <v>93</v>
      </c>
      <c r="O128" t="s">
        <v>93</v>
      </c>
    </row>
    <row r="129" spans="14:15" x14ac:dyDescent="0.3">
      <c r="N129" t="s">
        <v>94</v>
      </c>
      <c r="O129" t="s">
        <v>94</v>
      </c>
    </row>
    <row r="130" spans="14:15" x14ac:dyDescent="0.3">
      <c r="N130" t="s">
        <v>95</v>
      </c>
      <c r="O130" t="s">
        <v>95</v>
      </c>
    </row>
    <row r="131" spans="14:15" x14ac:dyDescent="0.3">
      <c r="N131" t="s">
        <v>96</v>
      </c>
      <c r="O131" t="s">
        <v>96</v>
      </c>
    </row>
    <row r="132" spans="14:15" x14ac:dyDescent="0.3">
      <c r="N132" t="s">
        <v>97</v>
      </c>
      <c r="O132" t="s">
        <v>97</v>
      </c>
    </row>
    <row r="133" spans="14:15" x14ac:dyDescent="0.3">
      <c r="N133" t="s">
        <v>70</v>
      </c>
      <c r="O133" t="s">
        <v>70</v>
      </c>
    </row>
    <row r="134" spans="14:15" x14ac:dyDescent="0.3">
      <c r="N134" t="s">
        <v>71</v>
      </c>
      <c r="O134" t="s">
        <v>71</v>
      </c>
    </row>
    <row r="135" spans="14:15" x14ac:dyDescent="0.3">
      <c r="N135" t="s">
        <v>98</v>
      </c>
      <c r="O135" t="s">
        <v>98</v>
      </c>
    </row>
    <row r="136" spans="14:15" x14ac:dyDescent="0.3">
      <c r="N136" t="s">
        <v>99</v>
      </c>
      <c r="O136" t="s">
        <v>99</v>
      </c>
    </row>
    <row r="137" spans="14:15" x14ac:dyDescent="0.3">
      <c r="N137" t="s">
        <v>100</v>
      </c>
      <c r="O137" t="s">
        <v>100</v>
      </c>
    </row>
    <row r="138" spans="14:15" x14ac:dyDescent="0.3">
      <c r="N138" t="s">
        <v>101</v>
      </c>
      <c r="O138" t="s">
        <v>101</v>
      </c>
    </row>
    <row r="139" spans="14:15" x14ac:dyDescent="0.3">
      <c r="N139" t="s">
        <v>102</v>
      </c>
      <c r="O139" t="s">
        <v>102</v>
      </c>
    </row>
    <row r="140" spans="14:15" x14ac:dyDescent="0.3">
      <c r="N140" t="s">
        <v>103</v>
      </c>
      <c r="O140" t="s">
        <v>103</v>
      </c>
    </row>
    <row r="141" spans="14:15" x14ac:dyDescent="0.3">
      <c r="N141" t="s">
        <v>72</v>
      </c>
      <c r="O141" t="s">
        <v>72</v>
      </c>
    </row>
    <row r="142" spans="14:15" x14ac:dyDescent="0.3">
      <c r="N142" t="s">
        <v>73</v>
      </c>
      <c r="O142" t="s">
        <v>73</v>
      </c>
    </row>
    <row r="143" spans="14:15" x14ac:dyDescent="0.3">
      <c r="N143" t="s">
        <v>104</v>
      </c>
      <c r="O143" t="s">
        <v>104</v>
      </c>
    </row>
    <row r="144" spans="14:15" x14ac:dyDescent="0.3">
      <c r="N144" t="s">
        <v>105</v>
      </c>
      <c r="O144" t="s">
        <v>105</v>
      </c>
    </row>
    <row r="145" spans="14:15" x14ac:dyDescent="0.3">
      <c r="N145" t="s">
        <v>106</v>
      </c>
      <c r="O145" t="s">
        <v>106</v>
      </c>
    </row>
    <row r="146" spans="14:15" x14ac:dyDescent="0.3">
      <c r="N146" t="s">
        <v>107</v>
      </c>
      <c r="O146" t="s">
        <v>107</v>
      </c>
    </row>
    <row r="147" spans="14:15" x14ac:dyDescent="0.3">
      <c r="N147" t="s">
        <v>74</v>
      </c>
      <c r="O147" t="s">
        <v>74</v>
      </c>
    </row>
    <row r="148" spans="14:15" x14ac:dyDescent="0.3">
      <c r="N148" t="s">
        <v>75</v>
      </c>
      <c r="O148" t="s">
        <v>75</v>
      </c>
    </row>
    <row r="149" spans="14:15" x14ac:dyDescent="0.3">
      <c r="N149" t="s">
        <v>108</v>
      </c>
      <c r="O149" t="s">
        <v>108</v>
      </c>
    </row>
    <row r="150" spans="14:15" x14ac:dyDescent="0.3">
      <c r="N150" t="s">
        <v>109</v>
      </c>
      <c r="O150" t="s">
        <v>109</v>
      </c>
    </row>
    <row r="151" spans="14:15" x14ac:dyDescent="0.3">
      <c r="N151" t="s">
        <v>110</v>
      </c>
      <c r="O151" t="s">
        <v>110</v>
      </c>
    </row>
    <row r="152" spans="14:15" x14ac:dyDescent="0.3">
      <c r="N152" t="s">
        <v>111</v>
      </c>
      <c r="O152" t="s">
        <v>111</v>
      </c>
    </row>
    <row r="153" spans="14:15" x14ac:dyDescent="0.3">
      <c r="N153" t="s">
        <v>112</v>
      </c>
      <c r="O153" t="s">
        <v>112</v>
      </c>
    </row>
    <row r="154" spans="14:15" x14ac:dyDescent="0.3">
      <c r="N154" t="s">
        <v>113</v>
      </c>
      <c r="O154" t="s">
        <v>113</v>
      </c>
    </row>
    <row r="155" spans="14:15" x14ac:dyDescent="0.3">
      <c r="N155" t="s">
        <v>114</v>
      </c>
      <c r="O155" t="s">
        <v>114</v>
      </c>
    </row>
    <row r="156" spans="14:15" x14ac:dyDescent="0.3">
      <c r="N156" t="s">
        <v>76</v>
      </c>
      <c r="O156" t="s">
        <v>76</v>
      </c>
    </row>
    <row r="157" spans="14:15" x14ac:dyDescent="0.3">
      <c r="N157" t="s">
        <v>115</v>
      </c>
      <c r="O157" t="s">
        <v>115</v>
      </c>
    </row>
    <row r="158" spans="14:15" x14ac:dyDescent="0.3">
      <c r="N158" t="s">
        <v>116</v>
      </c>
      <c r="O158" t="s">
        <v>116</v>
      </c>
    </row>
    <row r="159" spans="14:15" x14ac:dyDescent="0.3">
      <c r="N159" t="s">
        <v>117</v>
      </c>
      <c r="O159" t="s">
        <v>117</v>
      </c>
    </row>
    <row r="160" spans="14:15" x14ac:dyDescent="0.3">
      <c r="N160" t="s">
        <v>118</v>
      </c>
      <c r="O160" t="s">
        <v>118</v>
      </c>
    </row>
    <row r="161" spans="14:15" x14ac:dyDescent="0.3">
      <c r="N161" t="s">
        <v>119</v>
      </c>
      <c r="O161" t="s">
        <v>119</v>
      </c>
    </row>
    <row r="162" spans="14:15" x14ac:dyDescent="0.3">
      <c r="N162" t="s">
        <v>120</v>
      </c>
      <c r="O162" t="s">
        <v>120</v>
      </c>
    </row>
    <row r="163" spans="14:15" x14ac:dyDescent="0.3">
      <c r="N163" t="s">
        <v>121</v>
      </c>
      <c r="O163" t="s">
        <v>121</v>
      </c>
    </row>
    <row r="164" spans="14:15" x14ac:dyDescent="0.3">
      <c r="N164" t="s">
        <v>77</v>
      </c>
      <c r="O164" t="s">
        <v>77</v>
      </c>
    </row>
    <row r="165" spans="14:15" x14ac:dyDescent="0.3">
      <c r="N165" t="s">
        <v>122</v>
      </c>
      <c r="O165" t="s">
        <v>122</v>
      </c>
    </row>
    <row r="166" spans="14:15" x14ac:dyDescent="0.3">
      <c r="N166" t="s">
        <v>123</v>
      </c>
      <c r="O166" t="s">
        <v>123</v>
      </c>
    </row>
    <row r="167" spans="14:15" x14ac:dyDescent="0.3">
      <c r="N167" t="s">
        <v>124</v>
      </c>
      <c r="O167" t="s">
        <v>124</v>
      </c>
    </row>
    <row r="168" spans="14:15" x14ac:dyDescent="0.3">
      <c r="N168" t="s">
        <v>125</v>
      </c>
      <c r="O168" t="s">
        <v>125</v>
      </c>
    </row>
    <row r="169" spans="14:15" x14ac:dyDescent="0.3">
      <c r="N169" t="s">
        <v>126</v>
      </c>
      <c r="O169" t="s">
        <v>126</v>
      </c>
    </row>
    <row r="170" spans="14:15" x14ac:dyDescent="0.3">
      <c r="N170" t="s">
        <v>127</v>
      </c>
      <c r="O170" t="s">
        <v>127</v>
      </c>
    </row>
    <row r="171" spans="14:15" x14ac:dyDescent="0.3">
      <c r="N171" t="s">
        <v>128</v>
      </c>
      <c r="O171" t="s">
        <v>128</v>
      </c>
    </row>
    <row r="172" spans="14:15" x14ac:dyDescent="0.3">
      <c r="N172" t="s">
        <v>78</v>
      </c>
      <c r="O172" t="s">
        <v>78</v>
      </c>
    </row>
    <row r="173" spans="14:15" x14ac:dyDescent="0.3">
      <c r="N173" t="s">
        <v>129</v>
      </c>
      <c r="O173" t="s">
        <v>129</v>
      </c>
    </row>
    <row r="174" spans="14:15" x14ac:dyDescent="0.3">
      <c r="N174" t="s">
        <v>130</v>
      </c>
      <c r="O174" t="s">
        <v>130</v>
      </c>
    </row>
    <row r="175" spans="14:15" x14ac:dyDescent="0.3">
      <c r="N175" t="s">
        <v>131</v>
      </c>
      <c r="O175" t="s">
        <v>131</v>
      </c>
    </row>
    <row r="177" spans="16:17" ht="21" x14ac:dyDescent="0.4">
      <c r="P177" s="58" t="s">
        <v>133</v>
      </c>
      <c r="Q177" s="58" t="s">
        <v>134</v>
      </c>
    </row>
    <row r="178" spans="16:17" ht="42" x14ac:dyDescent="0.4">
      <c r="P178" s="59" t="s">
        <v>135</v>
      </c>
      <c r="Q178" s="59" t="s">
        <v>169</v>
      </c>
    </row>
    <row r="179" spans="16:17" ht="84" x14ac:dyDescent="0.4">
      <c r="P179" s="59" t="s">
        <v>93</v>
      </c>
      <c r="Q179" s="59" t="s">
        <v>170</v>
      </c>
    </row>
    <row r="180" spans="16:17" ht="126" x14ac:dyDescent="0.4">
      <c r="P180" s="59" t="s">
        <v>136</v>
      </c>
      <c r="Q180" s="59" t="s">
        <v>171</v>
      </c>
    </row>
    <row r="181" spans="16:17" ht="126" x14ac:dyDescent="0.4">
      <c r="P181" s="59" t="s">
        <v>137</v>
      </c>
      <c r="Q181" s="59" t="s">
        <v>172</v>
      </c>
    </row>
    <row r="182" spans="16:17" ht="84" x14ac:dyDescent="0.4">
      <c r="P182" s="59" t="s">
        <v>94</v>
      </c>
      <c r="Q182" s="59" t="s">
        <v>173</v>
      </c>
    </row>
    <row r="183" spans="16:17" ht="63" x14ac:dyDescent="0.4">
      <c r="P183" s="59" t="s">
        <v>138</v>
      </c>
      <c r="Q183" s="59" t="s">
        <v>174</v>
      </c>
    </row>
    <row r="184" spans="16:17" ht="105" x14ac:dyDescent="0.4">
      <c r="P184" s="59" t="s">
        <v>139</v>
      </c>
      <c r="Q184" s="59" t="s">
        <v>175</v>
      </c>
    </row>
    <row r="185" spans="16:17" ht="42" x14ac:dyDescent="0.4">
      <c r="P185" s="59" t="s">
        <v>140</v>
      </c>
      <c r="Q185" s="59" t="s">
        <v>176</v>
      </c>
    </row>
    <row r="186" spans="16:17" ht="63" x14ac:dyDescent="0.4">
      <c r="P186" s="59" t="s">
        <v>141</v>
      </c>
      <c r="Q186" s="59" t="s">
        <v>177</v>
      </c>
    </row>
    <row r="187" spans="16:17" ht="42" x14ac:dyDescent="0.4">
      <c r="P187" s="59" t="s">
        <v>142</v>
      </c>
      <c r="Q187" s="59" t="s">
        <v>178</v>
      </c>
    </row>
    <row r="188" spans="16:17" ht="63" x14ac:dyDescent="0.4">
      <c r="P188" s="59" t="s">
        <v>143</v>
      </c>
      <c r="Q188" s="59" t="s">
        <v>179</v>
      </c>
    </row>
    <row r="189" spans="16:17" ht="42" x14ac:dyDescent="0.4">
      <c r="P189" s="59" t="s">
        <v>144</v>
      </c>
      <c r="Q189" s="59" t="s">
        <v>180</v>
      </c>
    </row>
    <row r="190" spans="16:17" ht="105" x14ac:dyDescent="0.4">
      <c r="P190" s="59" t="s">
        <v>145</v>
      </c>
      <c r="Q190" s="59" t="s">
        <v>181</v>
      </c>
    </row>
    <row r="191" spans="16:17" ht="63" x14ac:dyDescent="0.4">
      <c r="P191" s="59" t="s">
        <v>147</v>
      </c>
      <c r="Q191" s="59" t="s">
        <v>182</v>
      </c>
    </row>
    <row r="192" spans="16:17" ht="42" x14ac:dyDescent="0.4">
      <c r="P192" s="59" t="s">
        <v>148</v>
      </c>
      <c r="Q192" s="59" t="s">
        <v>183</v>
      </c>
    </row>
    <row r="193" spans="16:17" ht="105" x14ac:dyDescent="0.4">
      <c r="P193" s="59" t="s">
        <v>149</v>
      </c>
      <c r="Q193" s="59" t="s">
        <v>184</v>
      </c>
    </row>
    <row r="194" spans="16:17" ht="84" x14ac:dyDescent="0.4">
      <c r="P194" s="59" t="s">
        <v>150</v>
      </c>
      <c r="Q194" s="59" t="s">
        <v>185</v>
      </c>
    </row>
    <row r="195" spans="16:17" ht="105" x14ac:dyDescent="0.4">
      <c r="P195" s="59" t="s">
        <v>151</v>
      </c>
      <c r="Q195" s="59" t="s">
        <v>152</v>
      </c>
    </row>
    <row r="196" spans="16:17" ht="84" x14ac:dyDescent="0.4">
      <c r="P196" s="59" t="s">
        <v>153</v>
      </c>
      <c r="Q196" s="59" t="s">
        <v>186</v>
      </c>
    </row>
    <row r="197" spans="16:17" ht="63" x14ac:dyDescent="0.4">
      <c r="P197" s="59" t="s">
        <v>154</v>
      </c>
      <c r="Q197" s="59" t="s">
        <v>187</v>
      </c>
    </row>
    <row r="198" spans="16:17" ht="21" x14ac:dyDescent="0.4">
      <c r="P198" s="59" t="s">
        <v>155</v>
      </c>
      <c r="Q198" s="59" t="s">
        <v>188</v>
      </c>
    </row>
    <row r="199" spans="16:17" ht="126" x14ac:dyDescent="0.4">
      <c r="P199" s="59" t="s">
        <v>156</v>
      </c>
      <c r="Q199" s="59" t="s">
        <v>189</v>
      </c>
    </row>
    <row r="200" spans="16:17" ht="84" x14ac:dyDescent="0.4">
      <c r="P200" s="59" t="s">
        <v>157</v>
      </c>
      <c r="Q200" s="59" t="s">
        <v>190</v>
      </c>
    </row>
    <row r="201" spans="16:17" ht="105" x14ac:dyDescent="0.4">
      <c r="P201" s="59" t="s">
        <v>158</v>
      </c>
      <c r="Q201" s="59" t="s">
        <v>191</v>
      </c>
    </row>
    <row r="202" spans="16:17" ht="63" x14ac:dyDescent="0.4">
      <c r="P202" s="59" t="s">
        <v>159</v>
      </c>
      <c r="Q202" s="59" t="s">
        <v>192</v>
      </c>
    </row>
    <row r="203" spans="16:17" ht="42" x14ac:dyDescent="0.4">
      <c r="P203" s="59" t="s">
        <v>160</v>
      </c>
      <c r="Q203" s="59" t="s">
        <v>193</v>
      </c>
    </row>
    <row r="204" spans="16:17" ht="63" x14ac:dyDescent="0.4">
      <c r="P204" s="59" t="s">
        <v>161</v>
      </c>
      <c r="Q204" s="59" t="s">
        <v>194</v>
      </c>
    </row>
    <row r="205" spans="16:17" ht="63" x14ac:dyDescent="0.4">
      <c r="P205" s="59" t="s">
        <v>162</v>
      </c>
      <c r="Q205" s="59" t="s">
        <v>195</v>
      </c>
    </row>
    <row r="206" spans="16:17" ht="63" x14ac:dyDescent="0.4">
      <c r="P206" s="59" t="s">
        <v>77</v>
      </c>
      <c r="Q206" s="59" t="s">
        <v>196</v>
      </c>
    </row>
    <row r="207" spans="16:17" ht="42" x14ac:dyDescent="0.4">
      <c r="P207" s="59" t="s">
        <v>163</v>
      </c>
      <c r="Q207" s="59" t="s">
        <v>197</v>
      </c>
    </row>
    <row r="208" spans="16:17" ht="42" x14ac:dyDescent="0.4">
      <c r="P208" s="59" t="s">
        <v>164</v>
      </c>
      <c r="Q208" s="59" t="s">
        <v>198</v>
      </c>
    </row>
    <row r="209" spans="16:30" ht="126" x14ac:dyDescent="0.4">
      <c r="P209" s="59" t="s">
        <v>165</v>
      </c>
      <c r="Q209" s="59" t="s">
        <v>166</v>
      </c>
    </row>
    <row r="216" spans="16:30" x14ac:dyDescent="0.3">
      <c r="R216" s="60" t="s">
        <v>133</v>
      </c>
      <c r="S216" s="60" t="s">
        <v>134</v>
      </c>
      <c r="T216" s="60" t="s">
        <v>134</v>
      </c>
      <c r="AD216" s="60"/>
    </row>
    <row r="217" spans="16:30" x14ac:dyDescent="0.3">
      <c r="R217" s="61" t="s">
        <v>136</v>
      </c>
      <c r="S217" s="61" t="s">
        <v>199</v>
      </c>
      <c r="T217" s="61" t="s">
        <v>199</v>
      </c>
      <c r="AD217" s="61"/>
    </row>
    <row r="218" spans="16:30" ht="57.6" x14ac:dyDescent="0.3">
      <c r="R218" s="61" t="s">
        <v>200</v>
      </c>
      <c r="S218" s="61" t="s">
        <v>201</v>
      </c>
      <c r="T218" s="61" t="s">
        <v>201</v>
      </c>
      <c r="AD218" s="61"/>
    </row>
    <row r="219" spans="16:30" ht="28.8" x14ac:dyDescent="0.3">
      <c r="R219" s="61" t="s">
        <v>202</v>
      </c>
      <c r="S219" s="61" t="s">
        <v>203</v>
      </c>
      <c r="T219" s="61" t="s">
        <v>203</v>
      </c>
      <c r="AD219" s="61"/>
    </row>
    <row r="220" spans="16:30" x14ac:dyDescent="0.3">
      <c r="R220" s="61" t="s">
        <v>101</v>
      </c>
      <c r="S220" s="61" t="s">
        <v>204</v>
      </c>
      <c r="T220" s="61" t="s">
        <v>204</v>
      </c>
      <c r="AD220" s="61"/>
    </row>
    <row r="221" spans="16:30" ht="43.2" x14ac:dyDescent="0.3">
      <c r="R221" s="61" t="s">
        <v>146</v>
      </c>
      <c r="S221" s="61" t="s">
        <v>205</v>
      </c>
      <c r="T221" s="61" t="s">
        <v>205</v>
      </c>
      <c r="AD221" s="61"/>
    </row>
    <row r="222" spans="16:30" ht="28.8" x14ac:dyDescent="0.3">
      <c r="R222" s="61" t="s">
        <v>206</v>
      </c>
      <c r="S222" s="61" t="s">
        <v>207</v>
      </c>
      <c r="T222" s="61" t="s">
        <v>207</v>
      </c>
      <c r="AD222" s="61"/>
    </row>
    <row r="223" spans="16:30" ht="43.2" x14ac:dyDescent="0.3">
      <c r="R223" s="61" t="s">
        <v>208</v>
      </c>
      <c r="S223" s="61" t="s">
        <v>209</v>
      </c>
      <c r="T223" s="61" t="s">
        <v>209</v>
      </c>
      <c r="AD223" s="61"/>
    </row>
    <row r="224" spans="16:30" ht="28.8" x14ac:dyDescent="0.3">
      <c r="R224" s="61" t="s">
        <v>210</v>
      </c>
      <c r="S224" s="61" t="s">
        <v>211</v>
      </c>
      <c r="T224" s="61" t="s">
        <v>211</v>
      </c>
      <c r="AD224" s="61"/>
    </row>
    <row r="225" spans="18:30" x14ac:dyDescent="0.3">
      <c r="R225" s="61" t="s">
        <v>212</v>
      </c>
      <c r="S225" s="61" t="s">
        <v>213</v>
      </c>
      <c r="T225" s="61" t="s">
        <v>213</v>
      </c>
      <c r="AD225" s="61"/>
    </row>
    <row r="226" spans="18:30" x14ac:dyDescent="0.3">
      <c r="R226" s="61" t="s">
        <v>214</v>
      </c>
      <c r="S226" s="61" t="s">
        <v>215</v>
      </c>
      <c r="T226" s="61" t="s">
        <v>215</v>
      </c>
      <c r="AD226" s="61"/>
    </row>
    <row r="227" spans="18:30" ht="43.2" x14ac:dyDescent="0.3">
      <c r="R227" s="61" t="s">
        <v>216</v>
      </c>
      <c r="S227" s="61" t="s">
        <v>217</v>
      </c>
      <c r="T227" s="61" t="s">
        <v>217</v>
      </c>
      <c r="AD227" s="61"/>
    </row>
    <row r="228" spans="18:30" ht="28.8" x14ac:dyDescent="0.3">
      <c r="R228" s="61" t="s">
        <v>218</v>
      </c>
      <c r="S228" s="61" t="s">
        <v>219</v>
      </c>
      <c r="T228" s="61" t="s">
        <v>219</v>
      </c>
      <c r="AD228" s="61"/>
    </row>
    <row r="229" spans="18:30" ht="28.8" x14ac:dyDescent="0.3">
      <c r="R229" s="61" t="s">
        <v>167</v>
      </c>
      <c r="S229" s="61" t="s">
        <v>168</v>
      </c>
      <c r="T229" s="61" t="s">
        <v>168</v>
      </c>
      <c r="AD229" s="61"/>
    </row>
    <row r="295" spans="34:36" ht="16.2" thickBot="1" x14ac:dyDescent="0.35"/>
    <row r="296" spans="34:36" x14ac:dyDescent="0.3">
      <c r="AI296" s="104" t="s">
        <v>233</v>
      </c>
      <c r="AJ296" s="106">
        <v>2023</v>
      </c>
    </row>
    <row r="297" spans="34:36" x14ac:dyDescent="0.3">
      <c r="AH297" s="98"/>
      <c r="AI297" s="105" t="s">
        <v>234</v>
      </c>
      <c r="AJ297" s="99">
        <f>+AJ296-1</f>
        <v>2022</v>
      </c>
    </row>
    <row r="298" spans="34:36" x14ac:dyDescent="0.3">
      <c r="AH298" s="100"/>
      <c r="AI298" s="13"/>
      <c r="AJ298" s="101">
        <f t="shared" ref="AJ298:AJ301" si="4">+AJ297-1</f>
        <v>2021</v>
      </c>
    </row>
    <row r="299" spans="34:36" x14ac:dyDescent="0.3">
      <c r="AH299" s="100"/>
      <c r="AI299" s="13"/>
      <c r="AJ299" s="101">
        <f t="shared" si="4"/>
        <v>2020</v>
      </c>
    </row>
    <row r="300" spans="34:36" x14ac:dyDescent="0.3">
      <c r="AH300" s="100"/>
      <c r="AI300" s="13"/>
      <c r="AJ300" s="101">
        <f t="shared" si="4"/>
        <v>2019</v>
      </c>
    </row>
    <row r="301" spans="34:36" x14ac:dyDescent="0.3">
      <c r="AH301" s="102"/>
      <c r="AI301" s="32"/>
      <c r="AJ301" s="103">
        <f t="shared" si="4"/>
        <v>2018</v>
      </c>
    </row>
  </sheetData>
  <sheetProtection algorithmName="SHA-512" hashValue="Mpn1kzWBMkjj6X967/r3dMIjgW4Bd2YsrvDVlebBHlylKJwVDND/oT21vHAyOPqXKT3LJHWiFKgs8v5X19frkA==" saltValue="S9A3pqk4Nc/N5WbCT3z+Xg==" spinCount="100000" sheet="1" objects="1" scenarios="1" selectLockedCells="1"/>
  <mergeCells count="96">
    <mergeCell ref="B109:G109"/>
    <mergeCell ref="B110:G110"/>
    <mergeCell ref="B111:G111"/>
    <mergeCell ref="B100:G100"/>
    <mergeCell ref="B101:G101"/>
    <mergeCell ref="B104:G104"/>
    <mergeCell ref="B117:F117"/>
    <mergeCell ref="B54:F54"/>
    <mergeCell ref="B45:F45"/>
    <mergeCell ref="B37:F37"/>
    <mergeCell ref="B114:G114"/>
    <mergeCell ref="B115:G115"/>
    <mergeCell ref="B112:G112"/>
    <mergeCell ref="B113:G113"/>
    <mergeCell ref="B107:G107"/>
    <mergeCell ref="B108:G108"/>
    <mergeCell ref="B105:G105"/>
    <mergeCell ref="B106:G106"/>
    <mergeCell ref="B94:G94"/>
    <mergeCell ref="B95:G95"/>
    <mergeCell ref="B96:G96"/>
    <mergeCell ref="B98:G98"/>
    <mergeCell ref="B99:G99"/>
    <mergeCell ref="B97:G97"/>
    <mergeCell ref="E88:F88"/>
    <mergeCell ref="G88:H88"/>
    <mergeCell ref="B90:G90"/>
    <mergeCell ref="C93:E93"/>
    <mergeCell ref="C92:E92"/>
    <mergeCell ref="F92:G92"/>
    <mergeCell ref="F93:G93"/>
    <mergeCell ref="E85:F85"/>
    <mergeCell ref="G85:H85"/>
    <mergeCell ref="E86:F86"/>
    <mergeCell ref="G86:H86"/>
    <mergeCell ref="E87:F87"/>
    <mergeCell ref="G87:H87"/>
    <mergeCell ref="E82:F82"/>
    <mergeCell ref="G82:H82"/>
    <mergeCell ref="E83:F83"/>
    <mergeCell ref="G83:H83"/>
    <mergeCell ref="E84:F84"/>
    <mergeCell ref="G84:H84"/>
    <mergeCell ref="E79:F79"/>
    <mergeCell ref="G79:H79"/>
    <mergeCell ref="E80:F80"/>
    <mergeCell ref="G80:H80"/>
    <mergeCell ref="E81:F81"/>
    <mergeCell ref="G81:H81"/>
    <mergeCell ref="B68:J68"/>
    <mergeCell ref="B77:C77"/>
    <mergeCell ref="E77:F77"/>
    <mergeCell ref="G77:H77"/>
    <mergeCell ref="E78:F78"/>
    <mergeCell ref="G78:H78"/>
    <mergeCell ref="B62:J62"/>
    <mergeCell ref="B64:J64"/>
    <mergeCell ref="B66:J66"/>
    <mergeCell ref="B43:G43"/>
    <mergeCell ref="B44:G44"/>
    <mergeCell ref="B49:G49"/>
    <mergeCell ref="B50:G50"/>
    <mergeCell ref="B52:G52"/>
    <mergeCell ref="B53:G53"/>
    <mergeCell ref="B60:J60"/>
    <mergeCell ref="A59:J59"/>
    <mergeCell ref="B41:G41"/>
    <mergeCell ref="B40:G40"/>
    <mergeCell ref="B36:G36"/>
    <mergeCell ref="B42:G42"/>
    <mergeCell ref="B15:J15"/>
    <mergeCell ref="A10:B10"/>
    <mergeCell ref="C10:E10"/>
    <mergeCell ref="I10:J10"/>
    <mergeCell ref="B24:G24"/>
    <mergeCell ref="B19:G19"/>
    <mergeCell ref="B20:G20"/>
    <mergeCell ref="B21:G21"/>
    <mergeCell ref="B22:G22"/>
    <mergeCell ref="A17:I17"/>
    <mergeCell ref="I6:J6"/>
    <mergeCell ref="I7:J7"/>
    <mergeCell ref="H5:J5"/>
    <mergeCell ref="B48:G48"/>
    <mergeCell ref="B51:G51"/>
    <mergeCell ref="B32:G32"/>
    <mergeCell ref="B33:G33"/>
    <mergeCell ref="B34:G34"/>
    <mergeCell ref="B35:G35"/>
    <mergeCell ref="A11:F11"/>
    <mergeCell ref="G10:H10"/>
    <mergeCell ref="B16:J16"/>
    <mergeCell ref="A9:B9"/>
    <mergeCell ref="C9:E9"/>
    <mergeCell ref="A13:J13"/>
    <mergeCell ref="B14:J14"/>
  </mergeCells>
  <conditionalFormatting sqref="A11:F11">
    <cfRule type="expression" dxfId="15" priority="16">
      <formula>+AND($H$11&lt;&gt;"",$J$11&lt;&gt;"")</formula>
    </cfRule>
    <cfRule type="expression" dxfId="14" priority="17">
      <formula>AND($H$11="",$J$11="")</formula>
    </cfRule>
  </conditionalFormatting>
  <conditionalFormatting sqref="A89:M95 A79:D88 G79:H79 I81:M81 A98:W376 A15:W15 Y15:AF15 A17 J17:M17 A11:AF11 X78:AF376 Y77:AF77 N78:N95 I79:L80 I84:M86 I82:L83 I87:L88 O84:W84 O79:V83 O86:W86 O85:V85 O88:W97 O87:V87 A18:M76 A78:M78 A77:L77 N17:AF76 O78:W78 O77:V77">
    <cfRule type="expression" dxfId="13" priority="15" stopIfTrue="1">
      <formula>$AG$1=1</formula>
    </cfRule>
  </conditionalFormatting>
  <conditionalFormatting sqref="A96:M97">
    <cfRule type="expression" dxfId="12" priority="14" stopIfTrue="1">
      <formula>$AG$1=1</formula>
    </cfRule>
  </conditionalFormatting>
  <conditionalFormatting sqref="K11:M11">
    <cfRule type="expression" dxfId="11" priority="12">
      <formula>$J$11&lt;&gt;""</formula>
    </cfRule>
    <cfRule type="expression" dxfId="10" priority="13">
      <formula>$H$11&lt;&gt;""</formula>
    </cfRule>
  </conditionalFormatting>
  <conditionalFormatting sqref="A33:H33">
    <cfRule type="expression" dxfId="9" priority="11">
      <formula>$J$3&gt;2016</formula>
    </cfRule>
  </conditionalFormatting>
  <conditionalFormatting sqref="A42:H42">
    <cfRule type="expression" dxfId="8" priority="10">
      <formula>$J$3&gt;2015</formula>
    </cfRule>
  </conditionalFormatting>
  <conditionalFormatting sqref="A93:E93">
    <cfRule type="expression" dxfId="7" priority="9">
      <formula>LEFT(TRIM($C$92),12)="The addition"</formula>
    </cfRule>
  </conditionalFormatting>
  <conditionalFormatting sqref="A13:J13">
    <cfRule type="expression" dxfId="6" priority="8">
      <formula>$F$10="AZ"</formula>
    </cfRule>
  </conditionalFormatting>
  <conditionalFormatting sqref="I33">
    <cfRule type="expression" dxfId="5" priority="7">
      <formula>$J$3&gt;2016</formula>
    </cfRule>
  </conditionalFormatting>
  <conditionalFormatting sqref="F4">
    <cfRule type="expression" dxfId="4" priority="6">
      <formula>$K$3&gt;=YEAR(NOW())</formula>
    </cfRule>
  </conditionalFormatting>
  <conditionalFormatting sqref="E80:H88">
    <cfRule type="expression" dxfId="3" priority="5" stopIfTrue="1">
      <formula>$AG$1=1</formula>
    </cfRule>
  </conditionalFormatting>
  <conditionalFormatting sqref="E79:F79">
    <cfRule type="expression" dxfId="2" priority="4" stopIfTrue="1">
      <formula>$AG$1=1</formula>
    </cfRule>
  </conditionalFormatting>
  <conditionalFormatting sqref="N96:N97">
    <cfRule type="expression" dxfId="1" priority="2" stopIfTrue="1">
      <formula>$AG$1=1</formula>
    </cfRule>
  </conditionalFormatting>
  <conditionalFormatting sqref="X15">
    <cfRule type="expression" dxfId="0" priority="1" stopIfTrue="1">
      <formula>$AG$1=1</formula>
    </cfRule>
  </conditionalFormatting>
  <dataValidations xWindow="530" yWindow="455" count="5">
    <dataValidation type="list" allowBlank="1" showInputMessage="1" showErrorMessage="1" errorTitle="Invalid Entry" error="Enter the two-letter state code of the insurer's domicile or, for an alien insurer, the port-of-entry state." prompt="Enter the two-letter state code of the insurer's domicile or, for an alien insurer, the port-of-entry state." sqref="F10" xr:uid="{00000000-0002-0000-0000-000000000000}">
      <formula1>$O$125:$O$175</formula1>
    </dataValidation>
    <dataValidation type="list" allowBlank="1" showInputMessage="1" showErrorMessage="1" errorTitle="Invalid Entry" error="Select the BUSINESS TYPE code shown on the page of the Annual Taxes and Fees Data Sheet for the insurer." prompt="Select the BUSINESS TYPE code shown on the page of the Annual Taxes and Fees Data Sheet for the insurer." sqref="G10:H10" xr:uid="{00000000-0002-0000-0000-000001000000}">
      <formula1>$P$178:$P$209</formula1>
    </dataValidation>
    <dataValidation type="list" allowBlank="1" showInputMessage="1" showErrorMessage="1" errorTitle="Invalid Entry" error="Select the ENTITY TYPE code shown on the insurer's page of the Annual Taxes and Fees Data Sheet." prompt="Select the ENTITY TYPE code shown on the insurer's page of the Annual Taxes and Fees Data Sheet." sqref="I10:J10" xr:uid="{00000000-0002-0000-0000-000002000000}">
      <formula1>$R$217:$R$229</formula1>
    </dataValidation>
    <dataValidation type="list" allowBlank="1" showInputMessage="1" showErrorMessage="1" errorTitle="Invalid Entry" error="Enter an &quot;X&quot; or leave blank." sqref="H11 J11" xr:uid="{00000000-0002-0000-0000-000003000000}">
      <formula1>$AF$1:$AF$2</formula1>
    </dataValidation>
    <dataValidation type="list" allowBlank="1" showInputMessage="1" showErrorMessage="1" sqref="J3" xr:uid="{00000000-0002-0000-0000-000004000000}">
      <formula1>$AJ$297:$AJ$301</formula1>
    </dataValidation>
  </dataValidations>
  <hyperlinks>
    <hyperlink ref="D4" r:id="rId1" xr:uid="{1B378B71-7D6A-4FE4-8137-0D3839730282}"/>
    <hyperlink ref="D5" r:id="rId2" xr:uid="{C697DD94-CCB2-48BA-AFDC-E76078CD7706}"/>
  </hyperlinks>
  <pageMargins left="0.25" right="0.25" top="0.25" bottom="0.75" header="0.5" footer="0.5"/>
  <pageSetup orientation="portrait" r:id="rId3"/>
  <headerFooter>
    <oddFooter>&amp;L&amp;9Printed &amp;D @ &amp;T&amp;RForm E-RT (v. 20181211) | Page &amp;P of &amp;N</oddFooter>
  </headerFooter>
  <rowBreaks count="4" manualBreakCount="4">
    <brk id="28" max="16383" man="1"/>
    <brk id="55" max="16383" man="1"/>
    <brk id="72" max="16383" man="1"/>
    <brk id="101" max="16383"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15</vt:i4>
      </vt:variant>
    </vt:vector>
  </HeadingPairs>
  <TitlesOfParts>
    <vt:vector size="16" baseType="lpstr">
      <vt:lpstr>FormERT</vt:lpstr>
      <vt:lpstr>FormERT!Print_Area</vt:lpstr>
      <vt:lpstr>rt_AZZ</vt:lpstr>
      <vt:lpstr>rt_BusType</vt:lpstr>
      <vt:lpstr>rt_DOM</vt:lpstr>
      <vt:lpstr>rt_Domicile</vt:lpstr>
      <vt:lpstr>rt_EntType</vt:lpstr>
      <vt:lpstr>rt_InsurerName</vt:lpstr>
      <vt:lpstr>rt_LRP</vt:lpstr>
      <vt:lpstr>rt_LRR</vt:lpstr>
      <vt:lpstr>rt_LRT</vt:lpstr>
      <vt:lpstr>rt_NAIC</vt:lpstr>
      <vt:lpstr>rt_OrigRpt</vt:lpstr>
      <vt:lpstr>rt_RT</vt:lpstr>
      <vt:lpstr>rt_TaxYear</vt:lpstr>
      <vt:lpstr>version</vt:lpstr>
    </vt:vector>
  </TitlesOfParts>
  <Company>AZDOI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Scott B. Greenberg</dc:creator>
  <cp:lastModifiedBy>Jerri Carriveau</cp:lastModifiedBy>
  <cp:lastPrinted>2018-12-11T23:59:43Z</cp:lastPrinted>
  <dcterms:created xsi:type="dcterms:W3CDTF">2014-08-01T00:43:46Z</dcterms:created>
  <dcterms:modified xsi:type="dcterms:W3CDTF">2023-01-18T21:09:30Z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